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80" windowHeight="7560"/>
  </bookViews>
  <sheets>
    <sheet name="Monatsergebnisse" sheetId="1" r:id="rId1"/>
    <sheet name="Diagramm_monatlich" sheetId="5" r:id="rId2"/>
    <sheet name="Jahresergebnisse" sheetId="8" r:id="rId3"/>
    <sheet name="Diagramm_jährlich" sheetId="7" r:id="rId4"/>
    <sheet name="Wochenfeiertage" sheetId="6" state="hidden" r:id="rId5"/>
  </sheets>
  <definedNames>
    <definedName name="_xlnm._FilterDatabase" localSheetId="2" hidden="1">Jahresergebnisse!$A$6:$R$26</definedName>
    <definedName name="_xlnm._FilterDatabase" localSheetId="0" hidden="1">Monatsergebnisse!$A$6:$X$135</definedName>
    <definedName name="_xlnm.Print_Area" localSheetId="3">Diagramm_jährlich!$A$1:$J$40</definedName>
    <definedName name="_xlnm.Print_Area" localSheetId="2">Jahresergebnisse!$A$1:$R$27</definedName>
    <definedName name="_xlnm.Print_Area" localSheetId="0">Monatsergebnisse!$A$1:$W$145</definedName>
    <definedName name="MONAT">Monatsergebnisse!$U$1</definedName>
    <definedName name="NAMEN" localSheetId="2">Jahresergebnisse!$T$7:$T$7</definedName>
    <definedName name="NAMEN">Monatsergebnisse!$AC$8:$AC$19</definedName>
    <definedName name="PKW_09_01" localSheetId="2">Jahresergebnisse!#REF!</definedName>
    <definedName name="PKW_09_01">Monatsergebnisse!$F$7</definedName>
    <definedName name="WOCHENFEIERTAGE">Wochenfeiertage!$E$3:$E$107</definedName>
  </definedNames>
  <calcPr calcId="145621"/>
</workbook>
</file>

<file path=xl/calcChain.xml><?xml version="1.0" encoding="utf-8"?>
<calcChain xmlns="http://schemas.openxmlformats.org/spreadsheetml/2006/main">
  <c r="W122" i="1" l="1"/>
  <c r="V122" i="1"/>
  <c r="S122" i="1"/>
  <c r="R122" i="1"/>
  <c r="Q122" i="1"/>
  <c r="P122" i="1"/>
  <c r="U6" i="8" l="1"/>
  <c r="V6" i="8"/>
  <c r="X8" i="8"/>
  <c r="X9" i="8" s="1"/>
  <c r="X10" i="8" s="1"/>
  <c r="X11" i="8" s="1"/>
  <c r="X12" i="8" s="1"/>
  <c r="X13" i="8" s="1"/>
  <c r="X14" i="8" s="1"/>
  <c r="X15" i="8" s="1"/>
  <c r="R1" i="8" l="1"/>
  <c r="B5" i="8"/>
  <c r="C5" i="8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O123" i="1" l="1"/>
  <c r="O15" i="8" s="1"/>
  <c r="N123" i="1"/>
  <c r="N15" i="8" s="1"/>
  <c r="M123" i="1"/>
  <c r="M15" i="8" s="1"/>
  <c r="L123" i="1"/>
  <c r="L15" i="8" s="1"/>
  <c r="K123" i="1"/>
  <c r="K15" i="8" s="1"/>
  <c r="J123" i="1"/>
  <c r="J15" i="8" s="1"/>
  <c r="I123" i="1"/>
  <c r="I15" i="8" s="1"/>
  <c r="H123" i="1"/>
  <c r="H15" i="8" s="1"/>
  <c r="G123" i="1"/>
  <c r="G15" i="8" s="1"/>
  <c r="F123" i="1"/>
  <c r="F15" i="8" s="1"/>
  <c r="E123" i="1"/>
  <c r="E15" i="8" s="1"/>
  <c r="D123" i="1"/>
  <c r="O110" i="1"/>
  <c r="O14" i="8" s="1"/>
  <c r="N110" i="1"/>
  <c r="N14" i="8" s="1"/>
  <c r="M110" i="1"/>
  <c r="M14" i="8" s="1"/>
  <c r="L110" i="1"/>
  <c r="L14" i="8" s="1"/>
  <c r="K110" i="1"/>
  <c r="K14" i="8" s="1"/>
  <c r="J110" i="1"/>
  <c r="J14" i="8" s="1"/>
  <c r="I110" i="1"/>
  <c r="I14" i="8" s="1"/>
  <c r="H110" i="1"/>
  <c r="H14" i="8" s="1"/>
  <c r="G110" i="1"/>
  <c r="G14" i="8" s="1"/>
  <c r="F110" i="1"/>
  <c r="F14" i="8" s="1"/>
  <c r="E110" i="1"/>
  <c r="E14" i="8" s="1"/>
  <c r="D110" i="1"/>
  <c r="D14" i="8" s="1"/>
  <c r="O97" i="1"/>
  <c r="O13" i="8" s="1"/>
  <c r="N97" i="1"/>
  <c r="N13" i="8" s="1"/>
  <c r="M97" i="1"/>
  <c r="M13" i="8" s="1"/>
  <c r="L97" i="1"/>
  <c r="L13" i="8" s="1"/>
  <c r="K97" i="1"/>
  <c r="K13" i="8" s="1"/>
  <c r="J97" i="1"/>
  <c r="J13" i="8" s="1"/>
  <c r="I97" i="1"/>
  <c r="I13" i="8" s="1"/>
  <c r="H97" i="1"/>
  <c r="H13" i="8" s="1"/>
  <c r="G97" i="1"/>
  <c r="G13" i="8" s="1"/>
  <c r="F97" i="1"/>
  <c r="F13" i="8" s="1"/>
  <c r="E97" i="1"/>
  <c r="E13" i="8" s="1"/>
  <c r="D97" i="1"/>
  <c r="D13" i="8" s="1"/>
  <c r="O84" i="1"/>
  <c r="O12" i="8" s="1"/>
  <c r="N84" i="1"/>
  <c r="N12" i="8" s="1"/>
  <c r="M84" i="1"/>
  <c r="M12" i="8" s="1"/>
  <c r="L84" i="1"/>
  <c r="L12" i="8" s="1"/>
  <c r="K84" i="1"/>
  <c r="K12" i="8" s="1"/>
  <c r="J84" i="1"/>
  <c r="J12" i="8" s="1"/>
  <c r="I84" i="1"/>
  <c r="I12" i="8" s="1"/>
  <c r="H84" i="1"/>
  <c r="H12" i="8" s="1"/>
  <c r="G84" i="1"/>
  <c r="G12" i="8" s="1"/>
  <c r="F84" i="1"/>
  <c r="F12" i="8" s="1"/>
  <c r="E84" i="1"/>
  <c r="E12" i="8" s="1"/>
  <c r="D84" i="1"/>
  <c r="D12" i="8" s="1"/>
  <c r="O71" i="1"/>
  <c r="O11" i="8" s="1"/>
  <c r="N71" i="1"/>
  <c r="N11" i="8" s="1"/>
  <c r="M71" i="1"/>
  <c r="M11" i="8" s="1"/>
  <c r="L71" i="1"/>
  <c r="L11" i="8" s="1"/>
  <c r="K71" i="1"/>
  <c r="K11" i="8" s="1"/>
  <c r="J71" i="1"/>
  <c r="J11" i="8" s="1"/>
  <c r="I71" i="1"/>
  <c r="I11" i="8" s="1"/>
  <c r="H71" i="1"/>
  <c r="H11" i="8" s="1"/>
  <c r="G71" i="1"/>
  <c r="G11" i="8" s="1"/>
  <c r="F71" i="1"/>
  <c r="F11" i="8" s="1"/>
  <c r="E71" i="1"/>
  <c r="E11" i="8" s="1"/>
  <c r="D71" i="1"/>
  <c r="D11" i="8" s="1"/>
  <c r="O58" i="1"/>
  <c r="O10" i="8" s="1"/>
  <c r="N58" i="1"/>
  <c r="N10" i="8" s="1"/>
  <c r="M58" i="1"/>
  <c r="M10" i="8" s="1"/>
  <c r="L58" i="1"/>
  <c r="L10" i="8" s="1"/>
  <c r="K58" i="1"/>
  <c r="K10" i="8" s="1"/>
  <c r="J58" i="1"/>
  <c r="J10" i="8" s="1"/>
  <c r="I58" i="1"/>
  <c r="H58" i="1"/>
  <c r="H10" i="8" s="1"/>
  <c r="G58" i="1"/>
  <c r="G10" i="8" s="1"/>
  <c r="F58" i="1"/>
  <c r="F10" i="8" s="1"/>
  <c r="E58" i="1"/>
  <c r="D58" i="1"/>
  <c r="O45" i="1"/>
  <c r="O9" i="8" s="1"/>
  <c r="N45" i="1"/>
  <c r="N9" i="8" s="1"/>
  <c r="M45" i="1"/>
  <c r="M9" i="8" s="1"/>
  <c r="L45" i="1"/>
  <c r="L9" i="8" s="1"/>
  <c r="K45" i="1"/>
  <c r="K9" i="8" s="1"/>
  <c r="J45" i="1"/>
  <c r="J9" i="8" s="1"/>
  <c r="I45" i="1"/>
  <c r="I9" i="8" s="1"/>
  <c r="H45" i="1"/>
  <c r="H9" i="8" s="1"/>
  <c r="G45" i="1"/>
  <c r="G9" i="8" s="1"/>
  <c r="F45" i="1"/>
  <c r="F9" i="8" s="1"/>
  <c r="E45" i="1"/>
  <c r="E9" i="8" s="1"/>
  <c r="D45" i="1"/>
  <c r="D9" i="8" s="1"/>
  <c r="O32" i="1"/>
  <c r="O8" i="8" s="1"/>
  <c r="N32" i="1"/>
  <c r="N8" i="8" s="1"/>
  <c r="M32" i="1"/>
  <c r="M8" i="8" s="1"/>
  <c r="L32" i="1"/>
  <c r="L8" i="8" s="1"/>
  <c r="K32" i="1"/>
  <c r="K8" i="8" s="1"/>
  <c r="J32" i="1"/>
  <c r="J8" i="8" s="1"/>
  <c r="I32" i="1"/>
  <c r="I8" i="8" s="1"/>
  <c r="H32" i="1"/>
  <c r="H8" i="8" s="1"/>
  <c r="G32" i="1"/>
  <c r="G8" i="8" s="1"/>
  <c r="F32" i="1"/>
  <c r="F8" i="8" s="1"/>
  <c r="E32" i="1"/>
  <c r="E8" i="8" s="1"/>
  <c r="D32" i="1"/>
  <c r="O19" i="1"/>
  <c r="O7" i="8" s="1"/>
  <c r="N19" i="1"/>
  <c r="N7" i="8" s="1"/>
  <c r="M19" i="1"/>
  <c r="M7" i="8" s="1"/>
  <c r="L19" i="1"/>
  <c r="L7" i="8" s="1"/>
  <c r="W7" i="8" s="1"/>
  <c r="K19" i="1"/>
  <c r="K7" i="8" s="1"/>
  <c r="J19" i="1"/>
  <c r="J7" i="8" s="1"/>
  <c r="J26" i="8" s="1"/>
  <c r="I19" i="1"/>
  <c r="I7" i="8" s="1"/>
  <c r="H19" i="1"/>
  <c r="H7" i="8" s="1"/>
  <c r="G19" i="1"/>
  <c r="G7" i="8" s="1"/>
  <c r="F19" i="1"/>
  <c r="F7" i="8" s="1"/>
  <c r="T7" i="8" s="1"/>
  <c r="E19" i="1"/>
  <c r="E7" i="8" s="1"/>
  <c r="D19" i="1"/>
  <c r="N26" i="8" l="1"/>
  <c r="T9" i="8"/>
  <c r="T11" i="8"/>
  <c r="T12" i="8"/>
  <c r="T13" i="8"/>
  <c r="T15" i="8"/>
  <c r="W8" i="8"/>
  <c r="W9" i="8"/>
  <c r="W10" i="8"/>
  <c r="W11" i="8"/>
  <c r="W12" i="8"/>
  <c r="W13" i="8"/>
  <c r="W14" i="8"/>
  <c r="W15" i="8"/>
  <c r="T8" i="8"/>
  <c r="T10" i="8"/>
  <c r="T14" i="8"/>
  <c r="G20" i="8"/>
  <c r="K20" i="8"/>
  <c r="O20" i="8"/>
  <c r="H20" i="8"/>
  <c r="L20" i="8"/>
  <c r="M20" i="8"/>
  <c r="F20" i="8"/>
  <c r="J20" i="8"/>
  <c r="N20" i="8"/>
  <c r="D10" i="8"/>
  <c r="D140" i="1"/>
  <c r="E10" i="8"/>
  <c r="E20" i="8" s="1"/>
  <c r="E140" i="1"/>
  <c r="I10" i="8"/>
  <c r="H140" i="1"/>
  <c r="F26" i="8"/>
  <c r="J18" i="8"/>
  <c r="F19" i="8"/>
  <c r="J19" i="8"/>
  <c r="J21" i="8"/>
  <c r="F22" i="8"/>
  <c r="D138" i="1"/>
  <c r="D7" i="8"/>
  <c r="D33" i="8" s="1"/>
  <c r="H33" i="8"/>
  <c r="D139" i="1"/>
  <c r="D8" i="8"/>
  <c r="H18" i="8"/>
  <c r="L18" i="8"/>
  <c r="H19" i="8"/>
  <c r="L19" i="8"/>
  <c r="H21" i="8"/>
  <c r="L21" i="8"/>
  <c r="D22" i="8"/>
  <c r="H22" i="8"/>
  <c r="L22" i="8"/>
  <c r="D23" i="8"/>
  <c r="H23" i="8"/>
  <c r="L23" i="8"/>
  <c r="D24" i="8"/>
  <c r="H24" i="8"/>
  <c r="L24" i="8"/>
  <c r="D141" i="1"/>
  <c r="D15" i="8"/>
  <c r="H25" i="8"/>
  <c r="H34" i="8"/>
  <c r="H26" i="8"/>
  <c r="L26" i="8"/>
  <c r="L25" i="8"/>
  <c r="E33" i="8"/>
  <c r="E18" i="8"/>
  <c r="I18" i="8"/>
  <c r="M18" i="8"/>
  <c r="E19" i="8"/>
  <c r="I19" i="8"/>
  <c r="M19" i="8"/>
  <c r="M21" i="8"/>
  <c r="E22" i="8"/>
  <c r="I22" i="8"/>
  <c r="M22" i="8"/>
  <c r="E23" i="8"/>
  <c r="I23" i="8"/>
  <c r="M23" i="8"/>
  <c r="E24" i="8"/>
  <c r="I24" i="8"/>
  <c r="M24" i="8"/>
  <c r="E25" i="8"/>
  <c r="E34" i="8"/>
  <c r="E26" i="8"/>
  <c r="I26" i="8"/>
  <c r="I25" i="8"/>
  <c r="M25" i="8"/>
  <c r="M26" i="8"/>
  <c r="F18" i="8"/>
  <c r="N18" i="8"/>
  <c r="N19" i="8"/>
  <c r="F21" i="8"/>
  <c r="N21" i="8"/>
  <c r="J22" i="8"/>
  <c r="N22" i="8"/>
  <c r="F23" i="8"/>
  <c r="J23" i="8"/>
  <c r="N23" i="8"/>
  <c r="F24" i="8"/>
  <c r="J24" i="8"/>
  <c r="N24" i="8"/>
  <c r="F25" i="8"/>
  <c r="J25" i="8"/>
  <c r="N25" i="8"/>
  <c r="G18" i="8"/>
  <c r="K18" i="8"/>
  <c r="O18" i="8"/>
  <c r="G19" i="8"/>
  <c r="K19" i="8"/>
  <c r="O19" i="8"/>
  <c r="G21" i="8"/>
  <c r="K21" i="8"/>
  <c r="O21" i="8"/>
  <c r="G22" i="8"/>
  <c r="K22" i="8"/>
  <c r="O22" i="8"/>
  <c r="G23" i="8"/>
  <c r="K23" i="8"/>
  <c r="O23" i="8"/>
  <c r="G24" i="8"/>
  <c r="K24" i="8"/>
  <c r="O24" i="8"/>
  <c r="G26" i="8"/>
  <c r="G25" i="8"/>
  <c r="K25" i="8"/>
  <c r="K26" i="8"/>
  <c r="O26" i="8"/>
  <c r="O25" i="8"/>
  <c r="H134" i="1"/>
  <c r="E130" i="1"/>
  <c r="M130" i="1"/>
  <c r="I132" i="1"/>
  <c r="I134" i="1"/>
  <c r="L127" i="1"/>
  <c r="L130" i="1"/>
  <c r="H127" i="1"/>
  <c r="D129" i="1"/>
  <c r="H130" i="1"/>
  <c r="H132" i="1"/>
  <c r="L132" i="1"/>
  <c r="L134" i="1"/>
  <c r="I130" i="1"/>
  <c r="E132" i="1"/>
  <c r="M132" i="1"/>
  <c r="G126" i="1"/>
  <c r="O126" i="1"/>
  <c r="K127" i="1"/>
  <c r="H128" i="1"/>
  <c r="P128" i="1"/>
  <c r="K129" i="1"/>
  <c r="G130" i="1"/>
  <c r="O130" i="1"/>
  <c r="K131" i="1"/>
  <c r="G132" i="1"/>
  <c r="O132" i="1"/>
  <c r="K134" i="1"/>
  <c r="H138" i="1"/>
  <c r="L126" i="1"/>
  <c r="E128" i="1"/>
  <c r="M128" i="1"/>
  <c r="L129" i="1"/>
  <c r="D131" i="1"/>
  <c r="L131" i="1"/>
  <c r="H135" i="1"/>
  <c r="E138" i="1"/>
  <c r="E139" i="1"/>
  <c r="I126" i="1"/>
  <c r="M126" i="1"/>
  <c r="E127" i="1"/>
  <c r="F128" i="1"/>
  <c r="J128" i="1"/>
  <c r="N128" i="1"/>
  <c r="E129" i="1"/>
  <c r="I129" i="1"/>
  <c r="M129" i="1"/>
  <c r="E131" i="1"/>
  <c r="I131" i="1"/>
  <c r="M131" i="1"/>
  <c r="E141" i="1"/>
  <c r="I135" i="1"/>
  <c r="M135" i="1"/>
  <c r="D133" i="1"/>
  <c r="K126" i="1"/>
  <c r="G127" i="1"/>
  <c r="O127" i="1"/>
  <c r="L128" i="1"/>
  <c r="G129" i="1"/>
  <c r="O129" i="1"/>
  <c r="K130" i="1"/>
  <c r="G131" i="1"/>
  <c r="O131" i="1"/>
  <c r="K132" i="1"/>
  <c r="G134" i="1"/>
  <c r="O134" i="1"/>
  <c r="H126" i="1"/>
  <c r="D127" i="1"/>
  <c r="I128" i="1"/>
  <c r="H129" i="1"/>
  <c r="D130" i="1"/>
  <c r="H131" i="1"/>
  <c r="D132" i="1"/>
  <c r="L135" i="1"/>
  <c r="F126" i="1"/>
  <c r="J126" i="1"/>
  <c r="N126" i="1"/>
  <c r="F127" i="1"/>
  <c r="J127" i="1"/>
  <c r="N127" i="1"/>
  <c r="G128" i="1"/>
  <c r="K128" i="1"/>
  <c r="O128" i="1"/>
  <c r="F129" i="1"/>
  <c r="J129" i="1"/>
  <c r="N129" i="1"/>
  <c r="F130" i="1"/>
  <c r="J130" i="1"/>
  <c r="N130" i="1"/>
  <c r="F131" i="1"/>
  <c r="J131" i="1"/>
  <c r="N131" i="1"/>
  <c r="F132" i="1"/>
  <c r="J132" i="1"/>
  <c r="N132" i="1"/>
  <c r="F134" i="1"/>
  <c r="J134" i="1"/>
  <c r="N134" i="1"/>
  <c r="E134" i="1"/>
  <c r="M134" i="1"/>
  <c r="F133" i="1"/>
  <c r="J133" i="1"/>
  <c r="N133" i="1"/>
  <c r="F135" i="1"/>
  <c r="J135" i="1"/>
  <c r="N135" i="1"/>
  <c r="H139" i="1"/>
  <c r="H141" i="1"/>
  <c r="D134" i="1"/>
  <c r="I127" i="1"/>
  <c r="M127" i="1"/>
  <c r="G133" i="1"/>
  <c r="K133" i="1"/>
  <c r="O133" i="1"/>
  <c r="G135" i="1"/>
  <c r="K135" i="1"/>
  <c r="O135" i="1"/>
  <c r="D126" i="1"/>
  <c r="D135" i="1"/>
  <c r="H133" i="1"/>
  <c r="L133" i="1"/>
  <c r="E126" i="1"/>
  <c r="E133" i="1"/>
  <c r="I133" i="1"/>
  <c r="M133" i="1"/>
  <c r="E135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6" i="1"/>
  <c r="A95" i="1"/>
  <c r="A94" i="1"/>
  <c r="A93" i="1"/>
  <c r="A92" i="1"/>
  <c r="A91" i="1"/>
  <c r="A90" i="1"/>
  <c r="A89" i="1"/>
  <c r="A88" i="1"/>
  <c r="A87" i="1"/>
  <c r="A86" i="1"/>
  <c r="A85" i="1"/>
  <c r="A83" i="1"/>
  <c r="W121" i="1"/>
  <c r="V121" i="1"/>
  <c r="S121" i="1"/>
  <c r="W120" i="1"/>
  <c r="V120" i="1"/>
  <c r="S120" i="1"/>
  <c r="W119" i="1"/>
  <c r="V119" i="1"/>
  <c r="S119" i="1"/>
  <c r="W118" i="1"/>
  <c r="V118" i="1"/>
  <c r="S118" i="1"/>
  <c r="W117" i="1"/>
  <c r="V117" i="1"/>
  <c r="S117" i="1"/>
  <c r="W116" i="1"/>
  <c r="V116" i="1"/>
  <c r="S116" i="1"/>
  <c r="W115" i="1"/>
  <c r="V115" i="1"/>
  <c r="S115" i="1"/>
  <c r="W114" i="1"/>
  <c r="V114" i="1"/>
  <c r="S114" i="1"/>
  <c r="W113" i="1"/>
  <c r="V113" i="1"/>
  <c r="S113" i="1"/>
  <c r="W112" i="1"/>
  <c r="V112" i="1"/>
  <c r="S112" i="1"/>
  <c r="W111" i="1"/>
  <c r="V111" i="1"/>
  <c r="S111" i="1"/>
  <c r="R121" i="1"/>
  <c r="Q121" i="1"/>
  <c r="P121" i="1"/>
  <c r="C122" i="1"/>
  <c r="C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C120" i="1"/>
  <c r="C119" i="1"/>
  <c r="C118" i="1"/>
  <c r="C117" i="1"/>
  <c r="C116" i="1"/>
  <c r="C115" i="1"/>
  <c r="C114" i="1"/>
  <c r="C113" i="1"/>
  <c r="C112" i="1"/>
  <c r="C111" i="1"/>
  <c r="W109" i="1"/>
  <c r="V109" i="1"/>
  <c r="S109" i="1"/>
  <c r="W108" i="1"/>
  <c r="V108" i="1"/>
  <c r="S108" i="1"/>
  <c r="W107" i="1"/>
  <c r="V107" i="1"/>
  <c r="S107" i="1"/>
  <c r="W106" i="1"/>
  <c r="V106" i="1"/>
  <c r="S106" i="1"/>
  <c r="W105" i="1"/>
  <c r="V105" i="1"/>
  <c r="S105" i="1"/>
  <c r="W104" i="1"/>
  <c r="V104" i="1"/>
  <c r="S104" i="1"/>
  <c r="W103" i="1"/>
  <c r="V103" i="1"/>
  <c r="S103" i="1"/>
  <c r="W102" i="1"/>
  <c r="V102" i="1"/>
  <c r="S102" i="1"/>
  <c r="W101" i="1"/>
  <c r="V101" i="1"/>
  <c r="S101" i="1"/>
  <c r="W100" i="1"/>
  <c r="V100" i="1"/>
  <c r="S100" i="1"/>
  <c r="W99" i="1"/>
  <c r="V99" i="1"/>
  <c r="S99" i="1"/>
  <c r="W98" i="1"/>
  <c r="V98" i="1"/>
  <c r="S98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E21" i="8" l="1"/>
  <c r="I21" i="8"/>
  <c r="I20" i="8"/>
  <c r="D21" i="8"/>
  <c r="D20" i="8"/>
  <c r="H144" i="1"/>
  <c r="H145" i="1" s="1"/>
  <c r="E35" i="8"/>
  <c r="E36" i="8" s="1"/>
  <c r="D144" i="1"/>
  <c r="E144" i="1"/>
  <c r="E145" i="1" s="1"/>
  <c r="D18" i="8"/>
  <c r="D19" i="8"/>
  <c r="D34" i="8"/>
  <c r="D35" i="8" s="1"/>
  <c r="D36" i="8" s="1"/>
  <c r="D26" i="8"/>
  <c r="D25" i="8"/>
  <c r="H35" i="8"/>
  <c r="H36" i="8" s="1"/>
  <c r="Q110" i="1"/>
  <c r="Q14" i="8" s="1"/>
  <c r="R110" i="1"/>
  <c r="R14" i="8" s="1"/>
  <c r="P123" i="1"/>
  <c r="P15" i="8" s="1"/>
  <c r="Q123" i="1"/>
  <c r="Q15" i="8" s="1"/>
  <c r="P110" i="1"/>
  <c r="P14" i="8" s="1"/>
  <c r="R123" i="1"/>
  <c r="R15" i="8" s="1"/>
  <c r="C110" i="1"/>
  <c r="C14" i="8" s="1"/>
  <c r="C123" i="1"/>
  <c r="C15" i="8" s="1"/>
  <c r="P96" i="1"/>
  <c r="P95" i="1"/>
  <c r="P94" i="1"/>
  <c r="P93" i="1"/>
  <c r="P92" i="1"/>
  <c r="P91" i="1"/>
  <c r="P90" i="1"/>
  <c r="P89" i="1"/>
  <c r="P88" i="1"/>
  <c r="P87" i="1"/>
  <c r="P86" i="1"/>
  <c r="P85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9" i="1"/>
  <c r="P68" i="1"/>
  <c r="P67" i="1"/>
  <c r="P66" i="1"/>
  <c r="P65" i="1"/>
  <c r="P64" i="1"/>
  <c r="P63" i="1"/>
  <c r="P62" i="1"/>
  <c r="P61" i="1"/>
  <c r="P60" i="1"/>
  <c r="P59" i="1"/>
  <c r="P57" i="1"/>
  <c r="P56" i="1"/>
  <c r="P55" i="1"/>
  <c r="P54" i="1"/>
  <c r="P53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7" i="1"/>
  <c r="P36" i="1"/>
  <c r="P35" i="1"/>
  <c r="P34" i="1"/>
  <c r="P33" i="1"/>
  <c r="P31" i="1"/>
  <c r="P30" i="1"/>
  <c r="P29" i="1"/>
  <c r="P28" i="1"/>
  <c r="P27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9" i="1"/>
  <c r="P8" i="1"/>
  <c r="P7" i="1"/>
  <c r="P25" i="8" l="1"/>
  <c r="R25" i="8"/>
  <c r="Q25" i="8"/>
  <c r="P19" i="1"/>
  <c r="P32" i="1"/>
  <c r="P45" i="1"/>
  <c r="P9" i="8" s="1"/>
  <c r="P58" i="1"/>
  <c r="P10" i="8" s="1"/>
  <c r="P20" i="8" s="1"/>
  <c r="P71" i="1"/>
  <c r="P11" i="8" s="1"/>
  <c r="P84" i="1"/>
  <c r="P97" i="1"/>
  <c r="Q133" i="1"/>
  <c r="P133" i="1"/>
  <c r="R133" i="1"/>
  <c r="W96" i="1"/>
  <c r="V96" i="1"/>
  <c r="S96" i="1"/>
  <c r="R96" i="1"/>
  <c r="Q96" i="1"/>
  <c r="W95" i="1"/>
  <c r="V95" i="1"/>
  <c r="S95" i="1"/>
  <c r="R95" i="1"/>
  <c r="Q95" i="1"/>
  <c r="W94" i="1"/>
  <c r="V94" i="1"/>
  <c r="S94" i="1"/>
  <c r="R94" i="1"/>
  <c r="Q94" i="1"/>
  <c r="W93" i="1"/>
  <c r="V93" i="1"/>
  <c r="S93" i="1"/>
  <c r="R93" i="1"/>
  <c r="Q93" i="1"/>
  <c r="W92" i="1"/>
  <c r="V92" i="1"/>
  <c r="S92" i="1"/>
  <c r="R92" i="1"/>
  <c r="Q92" i="1"/>
  <c r="W91" i="1"/>
  <c r="V91" i="1"/>
  <c r="S91" i="1"/>
  <c r="R91" i="1"/>
  <c r="Q91" i="1"/>
  <c r="W90" i="1"/>
  <c r="V90" i="1"/>
  <c r="S90" i="1"/>
  <c r="R90" i="1"/>
  <c r="Q90" i="1"/>
  <c r="W89" i="1"/>
  <c r="V89" i="1"/>
  <c r="S89" i="1"/>
  <c r="R89" i="1"/>
  <c r="Q89" i="1"/>
  <c r="W88" i="1"/>
  <c r="V88" i="1"/>
  <c r="S88" i="1"/>
  <c r="R88" i="1"/>
  <c r="Q88" i="1"/>
  <c r="W70" i="1"/>
  <c r="V70" i="1"/>
  <c r="S70" i="1"/>
  <c r="R70" i="1"/>
  <c r="Q70" i="1"/>
  <c r="W69" i="1"/>
  <c r="V69" i="1"/>
  <c r="S69" i="1"/>
  <c r="R69" i="1"/>
  <c r="Q69" i="1"/>
  <c r="W68" i="1"/>
  <c r="V68" i="1"/>
  <c r="S68" i="1"/>
  <c r="R68" i="1"/>
  <c r="Q68" i="1"/>
  <c r="W67" i="1"/>
  <c r="V67" i="1"/>
  <c r="S67" i="1"/>
  <c r="R67" i="1"/>
  <c r="Q67" i="1"/>
  <c r="W66" i="1"/>
  <c r="V66" i="1"/>
  <c r="S66" i="1"/>
  <c r="R66" i="1"/>
  <c r="Q66" i="1"/>
  <c r="W65" i="1"/>
  <c r="V65" i="1"/>
  <c r="S65" i="1"/>
  <c r="R65" i="1"/>
  <c r="Q65" i="1"/>
  <c r="W64" i="1"/>
  <c r="V64" i="1"/>
  <c r="S64" i="1"/>
  <c r="R64" i="1"/>
  <c r="Q64" i="1"/>
  <c r="W63" i="1"/>
  <c r="V63" i="1"/>
  <c r="S63" i="1"/>
  <c r="R63" i="1"/>
  <c r="Q63" i="1"/>
  <c r="W62" i="1"/>
  <c r="V62" i="1"/>
  <c r="S62" i="1"/>
  <c r="R62" i="1"/>
  <c r="Q62" i="1"/>
  <c r="W61" i="1"/>
  <c r="V61" i="1"/>
  <c r="S61" i="1"/>
  <c r="R61" i="1"/>
  <c r="Q61" i="1"/>
  <c r="C96" i="1"/>
  <c r="C95" i="1"/>
  <c r="C94" i="1"/>
  <c r="C93" i="1"/>
  <c r="C92" i="1"/>
  <c r="C91" i="1"/>
  <c r="C90" i="1"/>
  <c r="C89" i="1"/>
  <c r="C88" i="1"/>
  <c r="W87" i="1"/>
  <c r="V87" i="1"/>
  <c r="S87" i="1"/>
  <c r="R87" i="1"/>
  <c r="Q87" i="1"/>
  <c r="C87" i="1"/>
  <c r="W86" i="1"/>
  <c r="V86" i="1"/>
  <c r="S86" i="1"/>
  <c r="R86" i="1"/>
  <c r="Q86" i="1"/>
  <c r="C86" i="1"/>
  <c r="W85" i="1"/>
  <c r="V85" i="1"/>
  <c r="S85" i="1"/>
  <c r="R85" i="1"/>
  <c r="Q85" i="1"/>
  <c r="C85" i="1"/>
  <c r="W83" i="1"/>
  <c r="V83" i="1"/>
  <c r="S83" i="1"/>
  <c r="R83" i="1"/>
  <c r="Q83" i="1"/>
  <c r="C83" i="1"/>
  <c r="W82" i="1"/>
  <c r="V82" i="1"/>
  <c r="S82" i="1"/>
  <c r="R82" i="1"/>
  <c r="Q82" i="1"/>
  <c r="C82" i="1"/>
  <c r="A82" i="1"/>
  <c r="W81" i="1"/>
  <c r="V81" i="1"/>
  <c r="S81" i="1"/>
  <c r="R81" i="1"/>
  <c r="Q81" i="1"/>
  <c r="C81" i="1"/>
  <c r="A81" i="1"/>
  <c r="W80" i="1"/>
  <c r="V80" i="1"/>
  <c r="S80" i="1"/>
  <c r="R80" i="1"/>
  <c r="Q80" i="1"/>
  <c r="C80" i="1"/>
  <c r="A80" i="1"/>
  <c r="W79" i="1"/>
  <c r="V79" i="1"/>
  <c r="S79" i="1"/>
  <c r="R79" i="1"/>
  <c r="Q79" i="1"/>
  <c r="C79" i="1"/>
  <c r="A79" i="1"/>
  <c r="W78" i="1"/>
  <c r="V78" i="1"/>
  <c r="S78" i="1"/>
  <c r="R78" i="1"/>
  <c r="Q78" i="1"/>
  <c r="C78" i="1"/>
  <c r="A78" i="1"/>
  <c r="W77" i="1"/>
  <c r="V77" i="1"/>
  <c r="S77" i="1"/>
  <c r="R77" i="1"/>
  <c r="Q77" i="1"/>
  <c r="C77" i="1"/>
  <c r="A77" i="1"/>
  <c r="W76" i="1"/>
  <c r="V76" i="1"/>
  <c r="S76" i="1"/>
  <c r="R76" i="1"/>
  <c r="Q76" i="1"/>
  <c r="C76" i="1"/>
  <c r="A76" i="1"/>
  <c r="W75" i="1"/>
  <c r="V75" i="1"/>
  <c r="S75" i="1"/>
  <c r="R75" i="1"/>
  <c r="Q75" i="1"/>
  <c r="C75" i="1"/>
  <c r="A75" i="1"/>
  <c r="W74" i="1"/>
  <c r="V74" i="1"/>
  <c r="S74" i="1"/>
  <c r="R74" i="1"/>
  <c r="Q74" i="1"/>
  <c r="C74" i="1"/>
  <c r="A74" i="1"/>
  <c r="W73" i="1"/>
  <c r="V73" i="1"/>
  <c r="S73" i="1"/>
  <c r="R73" i="1"/>
  <c r="Q73" i="1"/>
  <c r="C73" i="1"/>
  <c r="A73" i="1"/>
  <c r="W72" i="1"/>
  <c r="V72" i="1"/>
  <c r="S72" i="1"/>
  <c r="R72" i="1"/>
  <c r="Q72" i="1"/>
  <c r="C72" i="1"/>
  <c r="A72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W60" i="1"/>
  <c r="V60" i="1"/>
  <c r="S60" i="1"/>
  <c r="R60" i="1"/>
  <c r="Q60" i="1"/>
  <c r="C60" i="1"/>
  <c r="A60" i="1"/>
  <c r="W59" i="1"/>
  <c r="V59" i="1"/>
  <c r="S59" i="1"/>
  <c r="R59" i="1"/>
  <c r="Q59" i="1"/>
  <c r="C59" i="1"/>
  <c r="A59" i="1"/>
  <c r="P132" i="1" l="1"/>
  <c r="P13" i="8"/>
  <c r="P134" i="1"/>
  <c r="P131" i="1"/>
  <c r="P12" i="8"/>
  <c r="P127" i="1"/>
  <c r="P8" i="8"/>
  <c r="P21" i="8"/>
  <c r="P135" i="1"/>
  <c r="P7" i="8"/>
  <c r="P26" i="8" s="1"/>
  <c r="P129" i="1"/>
  <c r="P126" i="1"/>
  <c r="P130" i="1"/>
  <c r="Q128" i="1"/>
  <c r="Q71" i="1"/>
  <c r="Q11" i="8" s="1"/>
  <c r="Q97" i="1"/>
  <c r="R97" i="1"/>
  <c r="R13" i="8" s="1"/>
  <c r="Q84" i="1"/>
  <c r="Q12" i="8" s="1"/>
  <c r="R71" i="1"/>
  <c r="R11" i="8" s="1"/>
  <c r="R84" i="1"/>
  <c r="R12" i="8" s="1"/>
  <c r="C84" i="1"/>
  <c r="C12" i="8" s="1"/>
  <c r="C97" i="1"/>
  <c r="C13" i="8" s="1"/>
  <c r="C71" i="1"/>
  <c r="C11" i="8" s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P22" i="8" l="1"/>
  <c r="Q22" i="8"/>
  <c r="R22" i="8"/>
  <c r="P18" i="8"/>
  <c r="R23" i="8"/>
  <c r="R24" i="8"/>
  <c r="P19" i="8"/>
  <c r="Q134" i="1"/>
  <c r="Q13" i="8"/>
  <c r="P23" i="8"/>
  <c r="P24" i="8"/>
  <c r="Q132" i="1"/>
  <c r="Q131" i="1"/>
  <c r="Q130" i="1"/>
  <c r="R131" i="1"/>
  <c r="R134" i="1"/>
  <c r="R132" i="1"/>
  <c r="R130" i="1"/>
  <c r="V57" i="1"/>
  <c r="S57" i="1"/>
  <c r="R57" i="1"/>
  <c r="Q57" i="1"/>
  <c r="V56" i="1"/>
  <c r="S56" i="1"/>
  <c r="R56" i="1"/>
  <c r="Q56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1" i="1"/>
  <c r="W40" i="1"/>
  <c r="W39" i="1"/>
  <c r="W38" i="1"/>
  <c r="W37" i="1"/>
  <c r="W36" i="1"/>
  <c r="W35" i="1"/>
  <c r="W34" i="1"/>
  <c r="W33" i="1"/>
  <c r="W31" i="1"/>
  <c r="W30" i="1"/>
  <c r="W29" i="1"/>
  <c r="W28" i="1"/>
  <c r="W27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11" i="1"/>
  <c r="W10" i="1"/>
  <c r="W9" i="1"/>
  <c r="W8" i="1"/>
  <c r="W7" i="1"/>
  <c r="Q23" i="8" l="1"/>
  <c r="Q24" i="8"/>
  <c r="X1" i="1"/>
  <c r="V44" i="1" l="1"/>
  <c r="R44" i="1"/>
  <c r="Q44" i="1"/>
  <c r="S44" i="1"/>
  <c r="C7" i="1" l="1"/>
  <c r="C57" i="1"/>
  <c r="C56" i="1"/>
  <c r="C55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C45" i="1" l="1"/>
  <c r="C9" i="8" s="1"/>
  <c r="C58" i="1"/>
  <c r="C10" i="8" s="1"/>
  <c r="C19" i="1"/>
  <c r="C7" i="8" s="1"/>
  <c r="D145" i="1"/>
  <c r="D128" i="1" l="1"/>
  <c r="D142" i="1"/>
  <c r="D143" i="1" s="1"/>
  <c r="H142" i="1"/>
  <c r="H143" i="1" s="1"/>
  <c r="E142" i="1"/>
  <c r="E143" i="1" s="1"/>
  <c r="C32" i="1"/>
  <c r="C8" i="8" s="1"/>
  <c r="V43" i="1"/>
  <c r="R43" i="1"/>
  <c r="Q43" i="1"/>
  <c r="S43" i="1"/>
  <c r="V55" i="1" l="1"/>
  <c r="S55" i="1"/>
  <c r="R55" i="1"/>
  <c r="Q55" i="1"/>
  <c r="V54" i="1"/>
  <c r="S54" i="1"/>
  <c r="R54" i="1"/>
  <c r="Q54" i="1"/>
  <c r="V53" i="1"/>
  <c r="S53" i="1"/>
  <c r="R53" i="1"/>
  <c r="Q53" i="1"/>
  <c r="V52" i="1"/>
  <c r="S52" i="1"/>
  <c r="R52" i="1"/>
  <c r="Q52" i="1"/>
  <c r="V51" i="1"/>
  <c r="S51" i="1"/>
  <c r="R51" i="1"/>
  <c r="Q51" i="1"/>
  <c r="V50" i="1"/>
  <c r="S50" i="1"/>
  <c r="R50" i="1"/>
  <c r="Q50" i="1"/>
  <c r="V49" i="1"/>
  <c r="S49" i="1"/>
  <c r="R49" i="1"/>
  <c r="Q49" i="1"/>
  <c r="V48" i="1"/>
  <c r="S48" i="1"/>
  <c r="R48" i="1"/>
  <c r="Q48" i="1"/>
  <c r="V47" i="1"/>
  <c r="S47" i="1"/>
  <c r="R47" i="1"/>
  <c r="Q47" i="1"/>
  <c r="V46" i="1"/>
  <c r="S46" i="1"/>
  <c r="R46" i="1"/>
  <c r="R58" i="1" s="1"/>
  <c r="Q46" i="1"/>
  <c r="Q58" i="1" s="1"/>
  <c r="Q10" i="8" s="1"/>
  <c r="Q7" i="1"/>
  <c r="T122" i="1" s="1"/>
  <c r="R129" i="1" l="1"/>
  <c r="R10" i="8"/>
  <c r="Q21" i="8"/>
  <c r="Q129" i="1"/>
  <c r="T111" i="1"/>
  <c r="T118" i="1"/>
  <c r="T114" i="1"/>
  <c r="T115" i="1"/>
  <c r="T116" i="1"/>
  <c r="T119" i="1"/>
  <c r="T112" i="1"/>
  <c r="T120" i="1"/>
  <c r="T121" i="1"/>
  <c r="T117" i="1"/>
  <c r="T113" i="1"/>
  <c r="T101" i="1"/>
  <c r="T104" i="1"/>
  <c r="T100" i="1"/>
  <c r="T102" i="1"/>
  <c r="T103" i="1"/>
  <c r="T108" i="1"/>
  <c r="T106" i="1"/>
  <c r="T98" i="1"/>
  <c r="T105" i="1"/>
  <c r="T109" i="1"/>
  <c r="T99" i="1"/>
  <c r="T107" i="1"/>
  <c r="T65" i="1"/>
  <c r="T92" i="1"/>
  <c r="T82" i="1"/>
  <c r="T96" i="1"/>
  <c r="T69" i="1"/>
  <c r="T63" i="1"/>
  <c r="T70" i="1"/>
  <c r="T95" i="1"/>
  <c r="T64" i="1"/>
  <c r="T91" i="1"/>
  <c r="T74" i="1"/>
  <c r="T83" i="1"/>
  <c r="T73" i="1"/>
  <c r="T81" i="1"/>
  <c r="T62" i="1"/>
  <c r="T61" i="1"/>
  <c r="T76" i="1"/>
  <c r="T86" i="1"/>
  <c r="T75" i="1"/>
  <c r="T85" i="1"/>
  <c r="T66" i="1"/>
  <c r="T93" i="1"/>
  <c r="T67" i="1"/>
  <c r="T88" i="1"/>
  <c r="T90" i="1"/>
  <c r="T78" i="1"/>
  <c r="T77" i="1"/>
  <c r="T89" i="1"/>
  <c r="T59" i="1"/>
  <c r="T72" i="1"/>
  <c r="T80" i="1"/>
  <c r="T68" i="1"/>
  <c r="T79" i="1"/>
  <c r="T60" i="1"/>
  <c r="T87" i="1"/>
  <c r="T94" i="1"/>
  <c r="T44" i="1"/>
  <c r="T56" i="1"/>
  <c r="T57" i="1"/>
  <c r="T43" i="1"/>
  <c r="T48" i="1"/>
  <c r="T49" i="1"/>
  <c r="T50" i="1"/>
  <c r="T46" i="1"/>
  <c r="T51" i="1"/>
  <c r="T47" i="1"/>
  <c r="T52" i="1"/>
  <c r="T53" i="1"/>
  <c r="T54" i="1"/>
  <c r="T55" i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V42" i="1"/>
  <c r="R42" i="1"/>
  <c r="Q42" i="1"/>
  <c r="S42" i="1"/>
  <c r="R21" i="8" l="1"/>
  <c r="P5" i="1"/>
  <c r="Q5" i="1" s="1"/>
  <c r="R5" i="1" s="1"/>
  <c r="S5" i="1" s="1"/>
  <c r="T5" i="1" s="1"/>
  <c r="U5" i="1" s="1"/>
  <c r="V5" i="1" s="1"/>
  <c r="W5" i="1" s="1"/>
  <c r="X5" i="1" s="1"/>
  <c r="V41" i="1"/>
  <c r="V40" i="1"/>
  <c r="V39" i="1"/>
  <c r="V38" i="1"/>
  <c r="S41" i="1"/>
  <c r="S40" i="1"/>
  <c r="S39" i="1"/>
  <c r="S38" i="1"/>
  <c r="R41" i="1" l="1"/>
  <c r="R40" i="1"/>
  <c r="R39" i="1"/>
  <c r="Q41" i="1"/>
  <c r="Q40" i="1"/>
  <c r="S8" i="1"/>
  <c r="S9" i="1"/>
  <c r="S10" i="1"/>
  <c r="S11" i="1"/>
  <c r="S12" i="1"/>
  <c r="S13" i="1"/>
  <c r="S14" i="1"/>
  <c r="S15" i="1"/>
  <c r="S16" i="1"/>
  <c r="S17" i="1"/>
  <c r="S18" i="1"/>
  <c r="S20" i="1"/>
  <c r="S21" i="1"/>
  <c r="S22" i="1"/>
  <c r="S23" i="1"/>
  <c r="S24" i="1"/>
  <c r="S25" i="1"/>
  <c r="S26" i="1"/>
  <c r="S27" i="1"/>
  <c r="S28" i="1"/>
  <c r="S29" i="1"/>
  <c r="S30" i="1"/>
  <c r="S31" i="1"/>
  <c r="S33" i="1"/>
  <c r="S34" i="1"/>
  <c r="S35" i="1"/>
  <c r="S36" i="1"/>
  <c r="S37" i="1"/>
  <c r="S7" i="1"/>
  <c r="Q39" i="1"/>
  <c r="Q38" i="1"/>
  <c r="R38" i="1" l="1"/>
  <c r="R14" i="1" l="1"/>
  <c r="V37" i="1"/>
  <c r="V36" i="1"/>
  <c r="V35" i="1"/>
  <c r="V34" i="1"/>
  <c r="V33" i="1"/>
  <c r="V31" i="1"/>
  <c r="V30" i="1"/>
  <c r="V29" i="1"/>
  <c r="V28" i="1"/>
  <c r="V27" i="1"/>
  <c r="V26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V11" i="1"/>
  <c r="V10" i="1"/>
  <c r="V9" i="1"/>
  <c r="V8" i="1"/>
  <c r="V7" i="1"/>
  <c r="Q37" i="1"/>
  <c r="Q36" i="1"/>
  <c r="Q35" i="1"/>
  <c r="Q34" i="1"/>
  <c r="Q33" i="1"/>
  <c r="Q31" i="1"/>
  <c r="Q30" i="1"/>
  <c r="Q29" i="1"/>
  <c r="Q28" i="1"/>
  <c r="Q27" i="1"/>
  <c r="Q26" i="1"/>
  <c r="Q25" i="1"/>
  <c r="Q24" i="1"/>
  <c r="Q23" i="1"/>
  <c r="Q22" i="1"/>
  <c r="Q21" i="1"/>
  <c r="Q20" i="1"/>
  <c r="Q18" i="1"/>
  <c r="Q17" i="1"/>
  <c r="Q16" i="1"/>
  <c r="Q15" i="1"/>
  <c r="Q14" i="1"/>
  <c r="Q13" i="1"/>
  <c r="Q12" i="1"/>
  <c r="Q11" i="1"/>
  <c r="Q10" i="1"/>
  <c r="Q9" i="1"/>
  <c r="Q8" i="1"/>
  <c r="Q32" i="1" l="1"/>
  <c r="Q8" i="8" s="1"/>
  <c r="Q45" i="1"/>
  <c r="Q9" i="8" s="1"/>
  <c r="Q19" i="1"/>
  <c r="T42" i="1"/>
  <c r="T41" i="1"/>
  <c r="T40" i="1"/>
  <c r="T39" i="1"/>
  <c r="T38" i="1"/>
  <c r="T7" i="1"/>
  <c r="T11" i="1"/>
  <c r="T28" i="1"/>
  <c r="T16" i="1"/>
  <c r="T25" i="1"/>
  <c r="T10" i="1"/>
  <c r="T14" i="1"/>
  <c r="T18" i="1"/>
  <c r="T23" i="1"/>
  <c r="T27" i="1"/>
  <c r="T31" i="1"/>
  <c r="T36" i="1"/>
  <c r="T20" i="1"/>
  <c r="T33" i="1"/>
  <c r="T37" i="1"/>
  <c r="T8" i="1"/>
  <c r="T29" i="1"/>
  <c r="T15" i="1"/>
  <c r="T24" i="1"/>
  <c r="T12" i="1"/>
  <c r="T21" i="1"/>
  <c r="T34" i="1"/>
  <c r="T9" i="1"/>
  <c r="T13" i="1"/>
  <c r="T17" i="1"/>
  <c r="T22" i="1"/>
  <c r="T26" i="1"/>
  <c r="T30" i="1"/>
  <c r="T35" i="1"/>
  <c r="R18" i="1"/>
  <c r="R17" i="1"/>
  <c r="R16" i="1"/>
  <c r="R15" i="1"/>
  <c r="R13" i="1"/>
  <c r="R12" i="1"/>
  <c r="R10" i="1"/>
  <c r="R7" i="1"/>
  <c r="U122" i="1" s="1"/>
  <c r="Q20" i="8" l="1"/>
  <c r="Q19" i="8"/>
  <c r="Q135" i="1"/>
  <c r="Q7" i="8"/>
  <c r="U8" i="8" s="1"/>
  <c r="Q127" i="1"/>
  <c r="R128" i="1"/>
  <c r="Q126" i="1"/>
  <c r="U121" i="1"/>
  <c r="U111" i="1"/>
  <c r="U114" i="1"/>
  <c r="U119" i="1"/>
  <c r="U115" i="1"/>
  <c r="U118" i="1"/>
  <c r="U116" i="1"/>
  <c r="U117" i="1"/>
  <c r="U120" i="1"/>
  <c r="U113" i="1"/>
  <c r="U112" i="1"/>
  <c r="U105" i="1"/>
  <c r="U103" i="1"/>
  <c r="U99" i="1"/>
  <c r="U101" i="1"/>
  <c r="U106" i="1"/>
  <c r="U104" i="1"/>
  <c r="U109" i="1"/>
  <c r="U100" i="1"/>
  <c r="U102" i="1"/>
  <c r="U108" i="1"/>
  <c r="U98" i="1"/>
  <c r="U107" i="1"/>
  <c r="U92" i="1"/>
  <c r="U96" i="1"/>
  <c r="U69" i="1"/>
  <c r="U93" i="1"/>
  <c r="U88" i="1"/>
  <c r="U66" i="1"/>
  <c r="U64" i="1"/>
  <c r="U61" i="1"/>
  <c r="U70" i="1"/>
  <c r="U73" i="1"/>
  <c r="U81" i="1"/>
  <c r="U80" i="1"/>
  <c r="U65" i="1"/>
  <c r="U89" i="1"/>
  <c r="U75" i="1"/>
  <c r="U91" i="1"/>
  <c r="U74" i="1"/>
  <c r="U82" i="1"/>
  <c r="U85" i="1"/>
  <c r="U77" i="1"/>
  <c r="U87" i="1"/>
  <c r="U67" i="1"/>
  <c r="U76" i="1"/>
  <c r="U86" i="1"/>
  <c r="U68" i="1"/>
  <c r="U95" i="1"/>
  <c r="U60" i="1"/>
  <c r="U83" i="1"/>
  <c r="U72" i="1"/>
  <c r="U62" i="1"/>
  <c r="U94" i="1"/>
  <c r="U63" i="1"/>
  <c r="U90" i="1"/>
  <c r="U79" i="1"/>
  <c r="U78" i="1"/>
  <c r="U59" i="1"/>
  <c r="U44" i="1"/>
  <c r="U57" i="1"/>
  <c r="U56" i="1"/>
  <c r="U43" i="1"/>
  <c r="U50" i="1"/>
  <c r="U53" i="1"/>
  <c r="U48" i="1"/>
  <c r="U47" i="1"/>
  <c r="U54" i="1"/>
  <c r="U49" i="1"/>
  <c r="U51" i="1"/>
  <c r="U55" i="1"/>
  <c r="U46" i="1"/>
  <c r="U52" i="1"/>
  <c r="U41" i="1"/>
  <c r="U42" i="1"/>
  <c r="U40" i="1"/>
  <c r="U39" i="1"/>
  <c r="U38" i="1"/>
  <c r="U10" i="1"/>
  <c r="U16" i="1"/>
  <c r="U12" i="1"/>
  <c r="U13" i="1"/>
  <c r="U18" i="1"/>
  <c r="U17" i="1"/>
  <c r="U14" i="1"/>
  <c r="U7" i="1"/>
  <c r="U15" i="1"/>
  <c r="U7" i="8" l="1"/>
  <c r="U15" i="8"/>
  <c r="U14" i="8"/>
  <c r="U11" i="8"/>
  <c r="U12" i="8"/>
  <c r="U13" i="8"/>
  <c r="U10" i="8"/>
  <c r="U9" i="8"/>
  <c r="Q26" i="8"/>
  <c r="Q18" i="8"/>
  <c r="R9" i="1"/>
  <c r="U9" i="1" s="1"/>
  <c r="R37" i="1"/>
  <c r="R36" i="1"/>
  <c r="R35" i="1"/>
  <c r="X127" i="1" s="1"/>
  <c r="R34" i="1"/>
  <c r="U34" i="1" s="1"/>
  <c r="R33" i="1"/>
  <c r="R31" i="1"/>
  <c r="U31" i="1" s="1"/>
  <c r="R30" i="1"/>
  <c r="U30" i="1" s="1"/>
  <c r="R29" i="1"/>
  <c r="U29" i="1" s="1"/>
  <c r="R28" i="1"/>
  <c r="U28" i="1" s="1"/>
  <c r="R27" i="1"/>
  <c r="U27" i="1" s="1"/>
  <c r="R26" i="1"/>
  <c r="U26" i="1" s="1"/>
  <c r="R25" i="1"/>
  <c r="U25" i="1" s="1"/>
  <c r="R24" i="1"/>
  <c r="U24" i="1" s="1"/>
  <c r="R23" i="1"/>
  <c r="U23" i="1" s="1"/>
  <c r="R22" i="1"/>
  <c r="U22" i="1" s="1"/>
  <c r="R21" i="1"/>
  <c r="U21" i="1" s="1"/>
  <c r="R20" i="1"/>
  <c r="R11" i="1"/>
  <c r="U11" i="1" s="1"/>
  <c r="R8" i="1"/>
  <c r="R19" i="1" l="1"/>
  <c r="R32" i="1"/>
  <c r="R8" i="8" s="1"/>
  <c r="R45" i="1"/>
  <c r="R9" i="8" s="1"/>
  <c r="U35" i="1"/>
  <c r="U36" i="1"/>
  <c r="U37" i="1"/>
  <c r="U20" i="1"/>
  <c r="U33" i="1"/>
  <c r="U8" i="1"/>
  <c r="R20" i="8" l="1"/>
  <c r="R19" i="8"/>
  <c r="R135" i="1"/>
  <c r="R7" i="8"/>
  <c r="V8" i="8" s="1"/>
  <c r="R126" i="1"/>
  <c r="R127" i="1"/>
  <c r="V7" i="8" l="1"/>
  <c r="V14" i="8"/>
  <c r="V15" i="8"/>
  <c r="V12" i="8"/>
  <c r="V13" i="8"/>
  <c r="V11" i="8"/>
  <c r="V10" i="8"/>
  <c r="V9" i="8"/>
  <c r="R26" i="8"/>
  <c r="R18" i="8"/>
</calcChain>
</file>

<file path=xl/sharedStrings.xml><?xml version="1.0" encoding="utf-8"?>
<sst xmlns="http://schemas.openxmlformats.org/spreadsheetml/2006/main" count="190" uniqueCount="94">
  <si>
    <t>KFZ</t>
  </si>
  <si>
    <t>Mot</t>
  </si>
  <si>
    <t>Sattel</t>
  </si>
  <si>
    <t>Sonst nkl.</t>
  </si>
  <si>
    <t>Lfw (&lt;3,5t)</t>
  </si>
  <si>
    <t>PKW</t>
  </si>
  <si>
    <t>Monat</t>
  </si>
  <si>
    <t xml:space="preserve"> </t>
  </si>
  <si>
    <t>Bus</t>
  </si>
  <si>
    <t>sperrung höllental 4 wo wg felsarbeiten</t>
  </si>
  <si>
    <t>Automatische Verkehrszählung  B31 Freiburg-Osttunnel</t>
  </si>
  <si>
    <t>Anmerkungen</t>
  </si>
  <si>
    <t>Auswahl</t>
  </si>
  <si>
    <t>+</t>
  </si>
  <si>
    <t xml:space="preserve">SGV
</t>
  </si>
  <si>
    <t>Zunahme 2009/2010</t>
  </si>
  <si>
    <t>Zunahme 2010/2011</t>
  </si>
  <si>
    <t>Ergebnisse der automatischen Verkehrszählung</t>
  </si>
  <si>
    <t>Berechnungen</t>
  </si>
  <si>
    <t xml:space="preserve">PKW
</t>
  </si>
  <si>
    <t>PKW
mit Anhänger</t>
  </si>
  <si>
    <t>LKW
ohne Anhänger</t>
  </si>
  <si>
    <t>LKW
mit Anhänger</t>
  </si>
  <si>
    <t>Januar 2009 = 100</t>
  </si>
  <si>
    <t>Quelle: http://www.rp.baden-wuerttemberg.de/servlet/PB/menu/1158238/index.html</t>
  </si>
  <si>
    <t>wochenfeiertage</t>
  </si>
  <si>
    <t>Anteil Arbeits-tage</t>
  </si>
  <si>
    <t>Zunahme 2011/2012</t>
  </si>
  <si>
    <r>
      <t xml:space="preserve">SV
</t>
    </r>
    <r>
      <rPr>
        <i/>
        <sz val="8"/>
        <color theme="1"/>
        <rFont val="FrutigerNext LT Regular"/>
        <family val="2"/>
      </rPr>
      <t xml:space="preserve"> = 14 +  8</t>
    </r>
  </si>
  <si>
    <t>Zunahme 2012/2013</t>
  </si>
  <si>
    <t>Zunahme 2013/2014</t>
  </si>
  <si>
    <t>Zunahme 2014/2015</t>
  </si>
  <si>
    <t>4 Wo Teilsperrung Höllental (Sanierung Belag)</t>
  </si>
  <si>
    <t>12 Wo Sanierung Leo-Wohlleb-Brücke</t>
  </si>
  <si>
    <t>Falkensteig 4 Wo Vollsperrung</t>
  </si>
  <si>
    <t>2 Wo Teilsperrung Höllental (Sanierung Belag)</t>
  </si>
  <si>
    <t>Zunahme in %</t>
  </si>
  <si>
    <t>Motorräder + PKW</t>
  </si>
  <si>
    <t>Lieferwagen + Schwerverkehr</t>
  </si>
  <si>
    <t>7 GT</t>
  </si>
  <si>
    <t>0 GT</t>
  </si>
  <si>
    <t>21 GT</t>
  </si>
  <si>
    <t>30 GT</t>
  </si>
  <si>
    <t>31 GT</t>
  </si>
  <si>
    <t>28 GT</t>
  </si>
  <si>
    <t>4 GT</t>
  </si>
  <si>
    <t>Zunahme 2015/2016</t>
  </si>
  <si>
    <t>Zunahme 2016/2017</t>
  </si>
  <si>
    <t>Zunahme 2009/2017</t>
  </si>
  <si>
    <t>Zunahme 2009 - 2017</t>
  </si>
  <si>
    <t>Jahr</t>
  </si>
  <si>
    <t>Zunahme 2015/2017</t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</si>
  <si>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2009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</si>
  <si>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2010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</si>
  <si>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2011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</si>
  <si>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2012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</si>
  <si>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2013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</si>
  <si>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2014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</si>
  <si>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2015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</si>
  <si>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2016</t>
    </r>
  </si>
  <si>
    <r>
      <rPr>
        <b/>
        <sz val="9"/>
        <color theme="1"/>
        <rFont val="Symbol"/>
        <family val="1"/>
        <charset val="2"/>
      </rPr>
      <t xml:space="preserve">Æ </t>
    </r>
    <r>
      <rPr>
        <b/>
        <sz val="9"/>
        <color theme="1"/>
        <rFont val="FrutigerNext LT Regular"/>
        <family val="2"/>
      </rPr>
      <t>2017</t>
    </r>
  </si>
  <si>
    <t>Sattel- züge</t>
  </si>
  <si>
    <r>
      <t xml:space="preserve">LKW mit Anhänger
+ Sattel
</t>
    </r>
    <r>
      <rPr>
        <i/>
        <sz val="8"/>
        <color theme="1"/>
        <rFont val="FrutigerNext LT Regular"/>
        <family val="2"/>
      </rPr>
      <t>= 11+12</t>
    </r>
  </si>
  <si>
    <t>Durchschnittlicher KFZ-Tagesverkehr (Mo-So)  und DTV-Werte der Fahrzeugarten</t>
  </si>
  <si>
    <t>Teilergebnisse jeweils bis Mon.</t>
  </si>
  <si>
    <r>
      <t xml:space="preserve">SGV
</t>
    </r>
    <r>
      <rPr>
        <i/>
        <sz val="8"/>
        <color theme="1"/>
        <rFont val="FrutigerNext LT Regular"/>
        <family val="2"/>
      </rPr>
      <t xml:space="preserve"> = 10 bis 12</t>
    </r>
    <r>
      <rPr>
        <sz val="8"/>
        <color theme="1"/>
        <rFont val="FrutigerNext LT Regular"/>
        <family val="2"/>
      </rPr>
      <t xml:space="preserve">
</t>
    </r>
  </si>
  <si>
    <t>alle außer PKW und Mot.
= 8 bis 13</t>
  </si>
  <si>
    <r>
      <t xml:space="preserve">Lfw + LKW ohne Anh.
</t>
    </r>
    <r>
      <rPr>
        <i/>
        <sz val="8"/>
        <color theme="1"/>
        <rFont val="FrutigerNext LT Regular"/>
        <family val="2"/>
      </rPr>
      <t>=  9 + 10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</si>
  <si>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2009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</si>
  <si>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2010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</si>
  <si>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2011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</si>
  <si>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2012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</si>
  <si>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2013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</si>
  <si>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2014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</si>
  <si>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2015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</si>
  <si>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2016</t>
    </r>
  </si>
  <si>
    <r>
      <rPr>
        <sz val="9"/>
        <color theme="1"/>
        <rFont val="Symbol"/>
        <family val="1"/>
        <charset val="2"/>
      </rPr>
      <t xml:space="preserve">Æ </t>
    </r>
    <r>
      <rPr>
        <sz val="9"/>
        <color theme="1"/>
        <rFont val="FrutigerNext LT Regular"/>
        <family val="2"/>
      </rPr>
      <t>2017</t>
    </r>
  </si>
  <si>
    <t>Jahresergebnisse jeweils bis Mon.</t>
  </si>
  <si>
    <t>Veränderung zum Vorjahr</t>
  </si>
  <si>
    <t xml:space="preserve"> 2009/2010</t>
  </si>
  <si>
    <t xml:space="preserve"> 2010/2011</t>
  </si>
  <si>
    <t xml:space="preserve"> 2011/2012</t>
  </si>
  <si>
    <t xml:space="preserve"> 2012/2013</t>
  </si>
  <si>
    <t xml:space="preserve"> 2013/2014</t>
  </si>
  <si>
    <t xml:space="preserve"> 2014/2015</t>
  </si>
  <si>
    <t xml:space="preserve"> 2015/2016</t>
  </si>
  <si>
    <t xml:space="preserve"> 2016/2017</t>
  </si>
  <si>
    <t xml:space="preserve"> 2009/2017</t>
  </si>
  <si>
    <t>2009 = 100</t>
  </si>
  <si>
    <t xml:space="preserve">LKW
mit Anhänger
+ Sattelzüge
</t>
  </si>
  <si>
    <t xml:space="preserve">Lieferwagen u. 
LKW ohne Anhänger
</t>
  </si>
  <si>
    <t>Zunahme 2012 - 2017</t>
  </si>
  <si>
    <t>^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</si>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</sst>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&quot;Sp. &quot;0"/>
    <numFmt numFmtId="167" formatCode="mmm/\ yyyy"/>
    <numFmt numFmtId="168" formatCode="mmm\ \/\ yy"/>
    <numFmt numFmtId="169" formatCode="mmm/\ "/>
  </numFmts>
  <fonts count="18" x14ac:knownFonts="1"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FrutigerNext LT Regular"/>
      <family val="2"/>
    </font>
    <font>
      <sz val="9"/>
      <color theme="1"/>
      <name val="Courier New"/>
      <family val="3"/>
    </font>
    <font>
      <sz val="12"/>
      <color theme="1"/>
      <name val="FrutigerNext LT Regular"/>
      <family val="2"/>
    </font>
    <font>
      <sz val="12"/>
      <color theme="0"/>
      <name val="FrutigerNext LT Regular"/>
      <family val="2"/>
    </font>
    <font>
      <b/>
      <sz val="12"/>
      <color theme="0"/>
      <name val="FrutigerNext LT Regular"/>
      <family val="2"/>
    </font>
    <font>
      <b/>
      <i/>
      <sz val="12"/>
      <color theme="0"/>
      <name val="FrutigerNext LT Regular"/>
      <family val="2"/>
    </font>
    <font>
      <i/>
      <sz val="8"/>
      <color theme="1"/>
      <name val="FrutigerNext LT Regular"/>
      <family val="2"/>
    </font>
    <font>
      <sz val="8"/>
      <color theme="1"/>
      <name val="FrutigerNext LT Regular"/>
      <family val="2"/>
    </font>
    <font>
      <b/>
      <sz val="9"/>
      <color theme="1"/>
      <name val="FrutigerNext LT Regular"/>
      <family val="2"/>
    </font>
    <font>
      <b/>
      <sz val="9"/>
      <color theme="1"/>
      <name val="Symbol"/>
      <family val="1"/>
      <charset val="2"/>
    </font>
    <font>
      <b/>
      <sz val="8"/>
      <color theme="1"/>
      <name val="Arial"/>
      <family val="2"/>
    </font>
    <font>
      <sz val="9"/>
      <color theme="0" tint="-0.499984740745262"/>
      <name val="Arial"/>
      <family val="2"/>
    </font>
    <font>
      <sz val="8"/>
      <color theme="1"/>
      <name val="Courier New"/>
      <family val="3"/>
    </font>
    <font>
      <sz val="9"/>
      <color theme="1"/>
      <name val="Symbol"/>
      <family val="1"/>
      <charset val="2"/>
    </font>
    <font>
      <i/>
      <sz val="12"/>
      <color theme="0"/>
      <name val="FrutigerNext LT Regular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Border="1"/>
    <xf numFmtId="10" fontId="0" fillId="0" borderId="0" xfId="0" applyNumberFormat="1" applyBorder="1"/>
    <xf numFmtId="10" fontId="0" fillId="0" borderId="0" xfId="0" applyNumberFormat="1" applyFill="1" applyBorder="1"/>
    <xf numFmtId="0" fontId="0" fillId="0" borderId="0" xfId="0" applyFill="1"/>
    <xf numFmtId="0" fontId="2" fillId="0" borderId="0" xfId="0" applyFont="1"/>
    <xf numFmtId="0" fontId="0" fillId="0" borderId="0" xfId="0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Fill="1"/>
    <xf numFmtId="3" fontId="3" fillId="0" borderId="0" xfId="0" applyNumberFormat="1" applyFont="1"/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4" xfId="0" applyNumberFormat="1" applyFont="1" applyBorder="1"/>
    <xf numFmtId="3" fontId="4" fillId="0" borderId="4" xfId="0" applyNumberFormat="1" applyFont="1" applyFill="1" applyBorder="1"/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3" fillId="0" borderId="2" xfId="0" applyFont="1" applyBorder="1" applyAlignment="1">
      <alignment horizontal="center"/>
    </xf>
    <xf numFmtId="164" fontId="4" fillId="2" borderId="12" xfId="0" applyNumberFormat="1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/>
    <xf numFmtId="0" fontId="5" fillId="0" borderId="0" xfId="0" applyFont="1"/>
    <xf numFmtId="3" fontId="4" fillId="0" borderId="7" xfId="0" applyNumberFormat="1" applyFont="1" applyBorder="1"/>
    <xf numFmtId="3" fontId="4" fillId="0" borderId="7" xfId="0" applyNumberFormat="1" applyFont="1" applyFill="1" applyBorder="1"/>
    <xf numFmtId="0" fontId="3" fillId="0" borderId="11" xfId="0" applyFont="1" applyBorder="1" applyAlignment="1">
      <alignment horizontal="right"/>
    </xf>
    <xf numFmtId="16" fontId="3" fillId="0" borderId="11" xfId="0" applyNumberFormat="1" applyFont="1" applyBorder="1" applyAlignment="1">
      <alignment horizontal="right"/>
    </xf>
    <xf numFmtId="0" fontId="0" fillId="3" borderId="0" xfId="0" applyFill="1"/>
    <xf numFmtId="17" fontId="11" fillId="4" borderId="18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0" borderId="12" xfId="0" applyNumberFormat="1" applyFont="1" applyFill="1" applyBorder="1"/>
    <xf numFmtId="165" fontId="4" fillId="5" borderId="11" xfId="0" applyNumberFormat="1" applyFont="1" applyFill="1" applyBorder="1"/>
    <xf numFmtId="0" fontId="0" fillId="0" borderId="8" xfId="0" applyBorder="1"/>
    <xf numFmtId="1" fontId="9" fillId="0" borderId="30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right"/>
    </xf>
    <xf numFmtId="14" fontId="0" fillId="0" borderId="0" xfId="0" applyNumberFormat="1"/>
    <xf numFmtId="0" fontId="1" fillId="0" borderId="20" xfId="0" applyFont="1" applyBorder="1"/>
    <xf numFmtId="0" fontId="13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0" fillId="0" borderId="21" xfId="0" applyBorder="1"/>
    <xf numFmtId="166" fontId="9" fillId="0" borderId="2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4" borderId="35" xfId="0" applyFill="1" applyBorder="1" applyAlignment="1">
      <alignment vertical="center" wrapText="1"/>
    </xf>
    <xf numFmtId="0" fontId="0" fillId="4" borderId="35" xfId="0" applyFill="1" applyBorder="1" applyAlignment="1">
      <alignment vertical="center"/>
    </xf>
    <xf numFmtId="0" fontId="0" fillId="0" borderId="33" xfId="0" applyBorder="1" applyAlignment="1">
      <alignment vertical="top" wrapText="1"/>
    </xf>
    <xf numFmtId="0" fontId="0" fillId="0" borderId="33" xfId="0" applyBorder="1"/>
    <xf numFmtId="3" fontId="4" fillId="0" borderId="4" xfId="0" applyNumberFormat="1" applyFont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4" borderId="19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right"/>
    </xf>
    <xf numFmtId="17" fontId="0" fillId="0" borderId="0" xfId="0" applyNumberFormat="1" applyAlignment="1">
      <alignment horizontal="right" vertical="top" wrapText="1"/>
    </xf>
    <xf numFmtId="168" fontId="8" fillId="3" borderId="0" xfId="0" applyNumberFormat="1" applyFont="1" applyFill="1" applyBorder="1" applyAlignment="1">
      <alignment horizontal="left"/>
    </xf>
    <xf numFmtId="0" fontId="14" fillId="3" borderId="0" xfId="0" applyFont="1" applyFill="1" applyAlignment="1">
      <alignment horizontal="right"/>
    </xf>
    <xf numFmtId="164" fontId="4" fillId="2" borderId="38" xfId="0" applyNumberFormat="1" applyFont="1" applyFill="1" applyBorder="1" applyAlignment="1">
      <alignment vertical="top" wrapText="1"/>
    </xf>
    <xf numFmtId="164" fontId="4" fillId="2" borderId="39" xfId="0" applyNumberFormat="1" applyFont="1" applyFill="1" applyBorder="1" applyAlignment="1">
      <alignment vertical="top" wrapText="1"/>
    </xf>
    <xf numFmtId="0" fontId="10" fillId="5" borderId="40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164" fontId="4" fillId="4" borderId="41" xfId="0" applyNumberFormat="1" applyFont="1" applyFill="1" applyBorder="1" applyAlignment="1">
      <alignment vertical="center" wrapText="1"/>
    </xf>
    <xf numFmtId="164" fontId="4" fillId="4" borderId="42" xfId="0" applyNumberFormat="1" applyFont="1" applyFill="1" applyBorder="1" applyAlignment="1">
      <alignment vertical="center" wrapText="1"/>
    </xf>
    <xf numFmtId="9" fontId="4" fillId="0" borderId="4" xfId="0" applyNumberFormat="1" applyFont="1" applyBorder="1" applyAlignment="1">
      <alignment horizontal="center" vertical="top" wrapText="1"/>
    </xf>
    <xf numFmtId="166" fontId="9" fillId="0" borderId="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vertical="top" wrapText="1"/>
    </xf>
    <xf numFmtId="164" fontId="4" fillId="2" borderId="17" xfId="0" applyNumberFormat="1" applyFont="1" applyFill="1" applyBorder="1" applyAlignment="1">
      <alignment vertical="top" wrapText="1"/>
    </xf>
    <xf numFmtId="165" fontId="15" fillId="0" borderId="1" xfId="0" applyNumberFormat="1" applyFont="1" applyFill="1" applyBorder="1"/>
    <xf numFmtId="165" fontId="4" fillId="0" borderId="1" xfId="0" applyNumberFormat="1" applyFont="1" applyBorder="1" applyAlignment="1">
      <alignment horizontal="right"/>
    </xf>
    <xf numFmtId="9" fontId="4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4" fillId="4" borderId="19" xfId="0" applyNumberFormat="1" applyFont="1" applyFill="1" applyBorder="1" applyAlignment="1">
      <alignment vertical="center" wrapText="1"/>
    </xf>
    <xf numFmtId="0" fontId="0" fillId="0" borderId="10" xfId="0" applyBorder="1"/>
    <xf numFmtId="0" fontId="0" fillId="0" borderId="23" xfId="0" applyBorder="1"/>
    <xf numFmtId="0" fontId="4" fillId="2" borderId="29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4" fillId="0" borderId="0" xfId="0" applyNumberFormat="1" applyFont="1" applyBorder="1"/>
    <xf numFmtId="165" fontId="4" fillId="0" borderId="0" xfId="0" applyNumberFormat="1" applyFont="1" applyFill="1" applyBorder="1"/>
    <xf numFmtId="3" fontId="4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4" borderId="51" xfId="0" applyFill="1" applyBorder="1" applyAlignment="1">
      <alignment vertical="center"/>
    </xf>
    <xf numFmtId="164" fontId="4" fillId="2" borderId="7" xfId="0" applyNumberFormat="1" applyFont="1" applyFill="1" applyBorder="1" applyAlignment="1">
      <alignment vertical="top" wrapText="1"/>
    </xf>
    <xf numFmtId="0" fontId="0" fillId="4" borderId="14" xfId="0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vertical="top" wrapText="1"/>
    </xf>
    <xf numFmtId="164" fontId="4" fillId="2" borderId="46" xfId="0" applyNumberFormat="1" applyFont="1" applyFill="1" applyBorder="1" applyAlignment="1">
      <alignment vertical="top" wrapText="1"/>
    </xf>
    <xf numFmtId="164" fontId="4" fillId="2" borderId="43" xfId="0" applyNumberFormat="1" applyFont="1" applyFill="1" applyBorder="1" applyAlignment="1">
      <alignment vertical="top" wrapText="1"/>
    </xf>
    <xf numFmtId="3" fontId="4" fillId="5" borderId="1" xfId="0" applyNumberFormat="1" applyFont="1" applyFill="1" applyBorder="1" applyAlignment="1">
      <alignment vertical="top" wrapText="1"/>
    </xf>
    <xf numFmtId="3" fontId="4" fillId="5" borderId="1" xfId="0" applyNumberFormat="1" applyFont="1" applyFill="1" applyBorder="1" applyAlignment="1">
      <alignment horizontal="right" vertical="top" wrapText="1"/>
    </xf>
    <xf numFmtId="3" fontId="4" fillId="5" borderId="4" xfId="0" applyNumberFormat="1" applyFont="1" applyFill="1" applyBorder="1" applyAlignment="1">
      <alignment vertical="top" wrapText="1"/>
    </xf>
    <xf numFmtId="3" fontId="4" fillId="5" borderId="4" xfId="0" applyNumberFormat="1" applyFont="1" applyFill="1" applyBorder="1" applyAlignment="1">
      <alignment horizontal="right" vertical="top" wrapText="1"/>
    </xf>
    <xf numFmtId="166" fontId="9" fillId="0" borderId="12" xfId="0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4" fillId="0" borderId="2" xfId="0" applyNumberFormat="1" applyFont="1" applyFill="1" applyBorder="1"/>
    <xf numFmtId="164" fontId="4" fillId="2" borderId="52" xfId="0" applyNumberFormat="1" applyFont="1" applyFill="1" applyBorder="1" applyAlignment="1">
      <alignment vertical="top" wrapText="1"/>
    </xf>
    <xf numFmtId="164" fontId="4" fillId="4" borderId="53" xfId="0" applyNumberFormat="1" applyFont="1" applyFill="1" applyBorder="1" applyAlignment="1">
      <alignment vertical="center" wrapText="1"/>
    </xf>
    <xf numFmtId="3" fontId="0" fillId="0" borderId="55" xfId="0" applyNumberFormat="1" applyBorder="1" applyAlignment="1">
      <alignment horizontal="center" vertical="top" wrapText="1"/>
    </xf>
    <xf numFmtId="3" fontId="4" fillId="4" borderId="19" xfId="0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 horizontal="center"/>
    </xf>
    <xf numFmtId="166" fontId="9" fillId="2" borderId="36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/>
    <xf numFmtId="0" fontId="4" fillId="2" borderId="56" xfId="0" applyFont="1" applyFill="1" applyBorder="1"/>
    <xf numFmtId="165" fontId="4" fillId="5" borderId="37" xfId="0" applyNumberFormat="1" applyFont="1" applyFill="1" applyBorder="1"/>
    <xf numFmtId="165" fontId="4" fillId="5" borderId="38" xfId="0" applyNumberFormat="1" applyFont="1" applyFill="1" applyBorder="1"/>
    <xf numFmtId="165" fontId="4" fillId="5" borderId="39" xfId="0" applyNumberFormat="1" applyFont="1" applyFill="1" applyBorder="1"/>
    <xf numFmtId="165" fontId="4" fillId="5" borderId="12" xfId="0" applyNumberFormat="1" applyFont="1" applyFill="1" applyBorder="1"/>
    <xf numFmtId="10" fontId="0" fillId="0" borderId="1" xfId="0" applyNumberFormat="1" applyBorder="1" applyAlignment="1">
      <alignment horizontal="center"/>
    </xf>
    <xf numFmtId="16" fontId="3" fillId="0" borderId="58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65" fontId="4" fillId="0" borderId="37" xfId="0" applyNumberFormat="1" applyFont="1" applyBorder="1"/>
    <xf numFmtId="165" fontId="4" fillId="0" borderId="38" xfId="0" applyNumberFormat="1" applyFont="1" applyBorder="1"/>
    <xf numFmtId="165" fontId="4" fillId="0" borderId="38" xfId="0" applyNumberFormat="1" applyFont="1" applyFill="1" applyBorder="1"/>
    <xf numFmtId="165" fontId="4" fillId="0" borderId="39" xfId="0" applyNumberFormat="1" applyFont="1" applyFill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0" fontId="3" fillId="0" borderId="16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165" fontId="4" fillId="0" borderId="4" xfId="0" applyNumberFormat="1" applyFont="1" applyBorder="1"/>
    <xf numFmtId="0" fontId="3" fillId="0" borderId="60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165" fontId="4" fillId="0" borderId="60" xfId="0" applyNumberFormat="1" applyFont="1" applyBorder="1"/>
    <xf numFmtId="165" fontId="4" fillId="0" borderId="3" xfId="0" applyNumberFormat="1" applyFont="1" applyBorder="1"/>
    <xf numFmtId="165" fontId="4" fillId="0" borderId="44" xfId="0" applyNumberFormat="1" applyFont="1" applyBorder="1"/>
    <xf numFmtId="165" fontId="4" fillId="5" borderId="60" xfId="0" applyNumberFormat="1" applyFont="1" applyFill="1" applyBorder="1"/>
    <xf numFmtId="165" fontId="4" fillId="5" borderId="3" xfId="0" applyNumberFormat="1" applyFont="1" applyFill="1" applyBorder="1"/>
    <xf numFmtId="165" fontId="4" fillId="5" borderId="44" xfId="0" applyNumberFormat="1" applyFont="1" applyFill="1" applyBorder="1"/>
    <xf numFmtId="0" fontId="4" fillId="0" borderId="0" xfId="0" applyFont="1" applyFill="1" applyBorder="1"/>
    <xf numFmtId="3" fontId="3" fillId="0" borderId="0" xfId="0" applyNumberFormat="1" applyFont="1" applyFill="1"/>
    <xf numFmtId="0" fontId="3" fillId="6" borderId="62" xfId="0" applyFont="1" applyFill="1" applyBorder="1" applyAlignment="1">
      <alignment horizontal="center" vertical="top" textRotation="90" wrapText="1"/>
    </xf>
    <xf numFmtId="0" fontId="10" fillId="0" borderId="6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165" fontId="4" fillId="7" borderId="1" xfId="0" applyNumberFormat="1" applyFont="1" applyFill="1" applyBorder="1" applyAlignment="1">
      <alignment vertical="center" wrapText="1"/>
    </xf>
    <xf numFmtId="3" fontId="4" fillId="7" borderId="1" xfId="0" applyNumberFormat="1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vertical="center" wrapText="1"/>
    </xf>
    <xf numFmtId="166" fontId="9" fillId="8" borderId="11" xfId="0" applyNumberFormat="1" applyFont="1" applyFill="1" applyBorder="1" applyAlignment="1">
      <alignment horizontal="center"/>
    </xf>
    <xf numFmtId="166" fontId="9" fillId="8" borderId="1" xfId="0" applyNumberFormat="1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165" fontId="4" fillId="8" borderId="37" xfId="0" applyNumberFormat="1" applyFont="1" applyFill="1" applyBorder="1"/>
    <xf numFmtId="165" fontId="4" fillId="8" borderId="38" xfId="0" applyNumberFormat="1" applyFont="1" applyFill="1" applyBorder="1"/>
    <xf numFmtId="165" fontId="4" fillId="8" borderId="39" xfId="0" applyNumberFormat="1" applyFont="1" applyFill="1" applyBorder="1"/>
    <xf numFmtId="165" fontId="4" fillId="8" borderId="11" xfId="0" applyNumberFormat="1" applyFont="1" applyFill="1" applyBorder="1"/>
    <xf numFmtId="165" fontId="4" fillId="8" borderId="1" xfId="0" applyNumberFormat="1" applyFont="1" applyFill="1" applyBorder="1"/>
    <xf numFmtId="165" fontId="4" fillId="8" borderId="12" xfId="0" applyNumberFormat="1" applyFont="1" applyFill="1" applyBorder="1"/>
    <xf numFmtId="165" fontId="4" fillId="8" borderId="60" xfId="0" applyNumberFormat="1" applyFont="1" applyFill="1" applyBorder="1"/>
    <xf numFmtId="165" fontId="4" fillId="8" borderId="3" xfId="0" applyNumberFormat="1" applyFont="1" applyFill="1" applyBorder="1"/>
    <xf numFmtId="165" fontId="4" fillId="8" borderId="44" xfId="0" applyNumberFormat="1" applyFont="1" applyFill="1" applyBorder="1"/>
    <xf numFmtId="0" fontId="10" fillId="0" borderId="26" xfId="0" applyFont="1" applyBorder="1" applyAlignment="1">
      <alignment horizontal="right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3" fontId="4" fillId="8" borderId="11" xfId="0" applyNumberFormat="1" applyFont="1" applyFill="1" applyBorder="1" applyAlignment="1">
      <alignment vertical="center" wrapText="1"/>
    </xf>
    <xf numFmtId="17" fontId="3" fillId="7" borderId="1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64" xfId="0" applyBorder="1"/>
    <xf numFmtId="0" fontId="0" fillId="0" borderId="38" xfId="0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4" fillId="0" borderId="14" xfId="0" applyNumberFormat="1" applyFont="1" applyBorder="1" applyAlignment="1">
      <alignment horizontal="right"/>
    </xf>
    <xf numFmtId="0" fontId="3" fillId="3" borderId="0" xfId="0" applyFont="1" applyFill="1"/>
    <xf numFmtId="169" fontId="8" fillId="3" borderId="0" xfId="0" applyNumberFormat="1" applyFont="1" applyFill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16" fontId="3" fillId="0" borderId="37" xfId="0" applyNumberFormat="1" applyFont="1" applyBorder="1" applyAlignment="1">
      <alignment horizontal="right"/>
    </xf>
    <xf numFmtId="16" fontId="3" fillId="0" borderId="71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3" xfId="0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4" fillId="0" borderId="3" xfId="0" applyNumberFormat="1" applyFont="1" applyBorder="1" applyAlignment="1">
      <alignment horizontal="right"/>
    </xf>
    <xf numFmtId="17" fontId="3" fillId="7" borderId="16" xfId="0" applyNumberFormat="1" applyFont="1" applyFill="1" applyBorder="1" applyAlignment="1">
      <alignment horizontal="right" vertical="center" wrapText="1"/>
    </xf>
    <xf numFmtId="165" fontId="4" fillId="7" borderId="4" xfId="0" applyNumberFormat="1" applyFont="1" applyFill="1" applyBorder="1" applyAlignment="1">
      <alignment vertical="center" wrapText="1"/>
    </xf>
    <xf numFmtId="3" fontId="4" fillId="7" borderId="4" xfId="0" applyNumberFormat="1" applyFont="1" applyFill="1" applyBorder="1" applyAlignment="1">
      <alignment vertical="center" wrapText="1"/>
    </xf>
    <xf numFmtId="3" fontId="4" fillId="8" borderId="16" xfId="0" applyNumberFormat="1" applyFont="1" applyFill="1" applyBorder="1" applyAlignment="1">
      <alignment vertical="center" wrapText="1"/>
    </xf>
    <xf numFmtId="3" fontId="4" fillId="8" borderId="4" xfId="0" applyNumberFormat="1" applyFont="1" applyFill="1" applyBorder="1" applyAlignment="1">
      <alignment vertical="center" wrapText="1"/>
    </xf>
    <xf numFmtId="166" fontId="9" fillId="8" borderId="12" xfId="0" applyNumberFormat="1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vertical="center" wrapText="1"/>
    </xf>
    <xf numFmtId="3" fontId="4" fillId="8" borderId="17" xfId="0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top" wrapText="1"/>
    </xf>
    <xf numFmtId="3" fontId="4" fillId="7" borderId="2" xfId="0" applyNumberFormat="1" applyFont="1" applyFill="1" applyBorder="1" applyAlignment="1">
      <alignment vertical="center" wrapText="1"/>
    </xf>
    <xf numFmtId="3" fontId="4" fillId="7" borderId="6" xfId="0" applyNumberFormat="1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right"/>
    </xf>
    <xf numFmtId="0" fontId="3" fillId="6" borderId="66" xfId="0" applyFont="1" applyFill="1" applyBorder="1" applyAlignment="1">
      <alignment horizontal="center"/>
    </xf>
    <xf numFmtId="165" fontId="4" fillId="6" borderId="4" xfId="0" applyNumberFormat="1" applyFont="1" applyFill="1" applyBorder="1"/>
    <xf numFmtId="165" fontId="4" fillId="6" borderId="17" xfId="0" applyNumberFormat="1" applyFont="1" applyFill="1" applyBorder="1"/>
    <xf numFmtId="165" fontId="4" fillId="6" borderId="16" xfId="0" applyNumberFormat="1" applyFont="1" applyFill="1" applyBorder="1"/>
    <xf numFmtId="17" fontId="3" fillId="6" borderId="13" xfId="0" applyNumberFormat="1" applyFont="1" applyFill="1" applyBorder="1" applyAlignment="1">
      <alignment horizontal="right" vertical="center" wrapText="1"/>
    </xf>
    <xf numFmtId="165" fontId="4" fillId="6" borderId="14" xfId="0" applyNumberFormat="1" applyFont="1" applyFill="1" applyBorder="1" applyAlignment="1">
      <alignment vertical="center" wrapText="1"/>
    </xf>
    <xf numFmtId="3" fontId="4" fillId="6" borderId="14" xfId="0" applyNumberFormat="1" applyFont="1" applyFill="1" applyBorder="1" applyAlignment="1">
      <alignment vertical="center" wrapText="1"/>
    </xf>
    <xf numFmtId="3" fontId="4" fillId="6" borderId="40" xfId="0" applyNumberFormat="1" applyFont="1" applyFill="1" applyBorder="1" applyAlignment="1">
      <alignment vertical="center" wrapText="1"/>
    </xf>
    <xf numFmtId="3" fontId="4" fillId="6" borderId="13" xfId="0" applyNumberFormat="1" applyFont="1" applyFill="1" applyBorder="1" applyAlignment="1">
      <alignment vertical="center" wrapText="1"/>
    </xf>
    <xf numFmtId="3" fontId="4" fillId="6" borderId="15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horizontal="right"/>
    </xf>
    <xf numFmtId="3" fontId="4" fillId="5" borderId="2" xfId="0" applyNumberFormat="1" applyFont="1" applyFill="1" applyBorder="1" applyAlignment="1">
      <alignment horizontal="right" vertical="top" wrapText="1"/>
    </xf>
    <xf numFmtId="3" fontId="4" fillId="5" borderId="3" xfId="0" applyNumberFormat="1" applyFont="1" applyFill="1" applyBorder="1" applyAlignment="1">
      <alignment vertical="top" wrapText="1"/>
    </xf>
    <xf numFmtId="3" fontId="4" fillId="5" borderId="3" xfId="0" applyNumberFormat="1" applyFont="1" applyFill="1" applyBorder="1" applyAlignment="1">
      <alignment horizontal="right" vertical="top" wrapText="1"/>
    </xf>
    <xf numFmtId="3" fontId="4" fillId="4" borderId="76" xfId="0" applyNumberFormat="1" applyFont="1" applyFill="1" applyBorder="1" applyAlignment="1">
      <alignment vertical="center" wrapText="1"/>
    </xf>
    <xf numFmtId="164" fontId="4" fillId="4" borderId="19" xfId="0" applyNumberFormat="1" applyFont="1" applyFill="1" applyBorder="1" applyAlignment="1">
      <alignment vertical="center" wrapText="1"/>
    </xf>
    <xf numFmtId="17" fontId="3" fillId="7" borderId="1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/>
    <xf numFmtId="0" fontId="17" fillId="3" borderId="0" xfId="0" applyFont="1" applyFill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3" xfId="0" applyBorder="1" applyAlignment="1">
      <alignment horizontal="right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68" fontId="8" fillId="3" borderId="0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7" fontId="3" fillId="0" borderId="34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27" xfId="0" applyNumberFormat="1" applyFont="1" applyBorder="1" applyAlignment="1">
      <alignment horizontal="center"/>
    </xf>
    <xf numFmtId="17" fontId="3" fillId="3" borderId="30" xfId="0" applyNumberFormat="1" applyFont="1" applyFill="1" applyBorder="1" applyAlignment="1">
      <alignment horizontal="center"/>
    </xf>
    <xf numFmtId="17" fontId="3" fillId="3" borderId="45" xfId="0" applyNumberFormat="1" applyFont="1" applyFill="1" applyBorder="1" applyAlignment="1">
      <alignment horizontal="center"/>
    </xf>
    <xf numFmtId="17" fontId="3" fillId="3" borderId="0" xfId="0" applyNumberFormat="1" applyFont="1" applyFill="1" applyBorder="1" applyAlignment="1">
      <alignment horizontal="center"/>
    </xf>
    <xf numFmtId="17" fontId="3" fillId="3" borderId="33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0" borderId="4" xfId="0" applyBorder="1" applyAlignment="1">
      <alignment horizontal="right"/>
    </xf>
    <xf numFmtId="3" fontId="4" fillId="0" borderId="73" xfId="0" applyNumberFormat="1" applyFont="1" applyBorder="1" applyAlignment="1">
      <alignment horizontal="center"/>
    </xf>
    <xf numFmtId="3" fontId="4" fillId="0" borderId="74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36" xfId="0" applyBorder="1" applyAlignment="1">
      <alignment horizontal="right"/>
    </xf>
    <xf numFmtId="165" fontId="4" fillId="0" borderId="40" xfId="0" applyNumberFormat="1" applyFont="1" applyBorder="1" applyAlignment="1">
      <alignment horizontal="center"/>
    </xf>
    <xf numFmtId="165" fontId="4" fillId="0" borderId="65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17" fontId="7" fillId="3" borderId="72" xfId="0" applyNumberFormat="1" applyFont="1" applyFill="1" applyBorder="1" applyAlignment="1">
      <alignment horizontal="center" vertical="center"/>
    </xf>
    <xf numFmtId="17" fontId="7" fillId="3" borderId="68" xfId="0" applyNumberFormat="1" applyFont="1" applyFill="1" applyBorder="1" applyAlignment="1">
      <alignment horizontal="center" vertical="center"/>
    </xf>
    <xf numFmtId="17" fontId="7" fillId="3" borderId="69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4" borderId="76" xfId="0" applyNumberFormat="1" applyFont="1" applyFill="1" applyBorder="1" applyAlignment="1">
      <alignment vertical="center"/>
    </xf>
    <xf numFmtId="3" fontId="4" fillId="4" borderId="77" xfId="0" applyNumberFormat="1" applyFont="1" applyFill="1" applyBorder="1" applyAlignment="1">
      <alignment vertical="center"/>
    </xf>
    <xf numFmtId="3" fontId="4" fillId="4" borderId="77" xfId="0" applyNumberFormat="1" applyFont="1" applyFill="1" applyBorder="1" applyAlignment="1">
      <alignment vertical="center" wrapText="1"/>
    </xf>
    <xf numFmtId="3" fontId="4" fillId="4" borderId="77" xfId="0" applyNumberFormat="1" applyFont="1" applyFill="1" applyBorder="1" applyAlignment="1">
      <alignment horizontal="right" vertical="center" wrapText="1"/>
    </xf>
    <xf numFmtId="17" fontId="11" fillId="4" borderId="78" xfId="0" applyNumberFormat="1" applyFont="1" applyFill="1" applyBorder="1" applyAlignment="1">
      <alignment horizontal="right" vertical="center" wrapText="1"/>
    </xf>
    <xf numFmtId="9" fontId="4" fillId="4" borderId="77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/>
    <xf numFmtId="3" fontId="4" fillId="0" borderId="3" xfId="0" applyNumberFormat="1" applyFont="1" applyFill="1" applyBorder="1"/>
    <xf numFmtId="164" fontId="4" fillId="2" borderId="49" xfId="0" applyNumberFormat="1" applyFont="1" applyFill="1" applyBorder="1" applyAlignment="1">
      <alignment vertical="top" wrapText="1"/>
    </xf>
    <xf numFmtId="164" fontId="4" fillId="2" borderId="44" xfId="0" applyNumberFormat="1" applyFont="1" applyFill="1" applyBorder="1" applyAlignment="1">
      <alignment vertical="top" wrapText="1"/>
    </xf>
    <xf numFmtId="164" fontId="4" fillId="2" borderId="63" xfId="0" applyNumberFormat="1" applyFont="1" applyFill="1" applyBorder="1" applyAlignment="1">
      <alignment vertical="top" wrapText="1"/>
    </xf>
    <xf numFmtId="3" fontId="4" fillId="0" borderId="25" xfId="0" applyNumberFormat="1" applyFont="1" applyFill="1" applyBorder="1"/>
    <xf numFmtId="3" fontId="4" fillId="5" borderId="7" xfId="0" applyNumberFormat="1" applyFont="1" applyFill="1" applyBorder="1" applyAlignment="1">
      <alignment vertical="top" wrapText="1"/>
    </xf>
    <xf numFmtId="3" fontId="4" fillId="5" borderId="7" xfId="0" applyNumberFormat="1" applyFont="1" applyFill="1" applyBorder="1" applyAlignment="1">
      <alignment horizontal="right" vertical="top" wrapText="1"/>
    </xf>
    <xf numFmtId="3" fontId="4" fillId="4" borderId="50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9" fontId="4" fillId="0" borderId="7" xfId="0" applyNumberFormat="1" applyFont="1" applyBorder="1" applyAlignment="1">
      <alignment horizontal="center" vertical="top" wrapText="1"/>
    </xf>
    <xf numFmtId="9" fontId="4" fillId="4" borderId="5" xfId="0" applyNumberFormat="1" applyFont="1" applyFill="1" applyBorder="1" applyAlignment="1">
      <alignment horizontal="center" vertical="center" wrapText="1"/>
    </xf>
    <xf numFmtId="164" fontId="4" fillId="4" borderId="80" xfId="0" applyNumberFormat="1" applyFont="1" applyFill="1" applyBorder="1" applyAlignment="1">
      <alignment vertical="center" wrapText="1"/>
    </xf>
    <xf numFmtId="164" fontId="4" fillId="4" borderId="81" xfId="0" applyNumberFormat="1" applyFont="1" applyFill="1" applyBorder="1" applyAlignment="1">
      <alignment vertical="center" wrapText="1"/>
    </xf>
    <xf numFmtId="164" fontId="4" fillId="4" borderId="82" xfId="0" applyNumberFormat="1" applyFont="1" applyFill="1" applyBorder="1" applyAlignment="1">
      <alignment vertical="center" wrapText="1"/>
    </xf>
    <xf numFmtId="17" fontId="11" fillId="4" borderId="54" xfId="0" applyNumberFormat="1" applyFont="1" applyFill="1" applyBorder="1" applyAlignment="1">
      <alignment horizontal="right" vertical="center" wrapText="1"/>
    </xf>
    <xf numFmtId="166" fontId="9" fillId="0" borderId="28" xfId="0" applyNumberFormat="1" applyFont="1" applyBorder="1" applyAlignment="1">
      <alignment horizontal="center"/>
    </xf>
    <xf numFmtId="167" fontId="3" fillId="0" borderId="46" xfId="0" applyNumberFormat="1" applyFont="1" applyBorder="1" applyAlignment="1">
      <alignment vertical="top" wrapText="1"/>
    </xf>
    <xf numFmtId="167" fontId="3" fillId="0" borderId="43" xfId="0" applyNumberFormat="1" applyFont="1" applyBorder="1" applyAlignment="1">
      <alignment horizontal="right" vertical="top" wrapText="1"/>
    </xf>
    <xf numFmtId="167" fontId="3" fillId="0" borderId="43" xfId="0" applyNumberFormat="1" applyFont="1" applyBorder="1" applyAlignment="1">
      <alignment vertical="top" wrapText="1"/>
    </xf>
    <xf numFmtId="167" fontId="3" fillId="0" borderId="43" xfId="0" applyNumberFormat="1" applyFont="1" applyFill="1" applyBorder="1" applyAlignment="1">
      <alignment vertical="top" wrapText="1"/>
    </xf>
    <xf numFmtId="167" fontId="3" fillId="0" borderId="49" xfId="0" applyNumberFormat="1" applyFont="1" applyFill="1" applyBorder="1" applyAlignment="1">
      <alignment vertical="top" wrapText="1"/>
    </xf>
    <xf numFmtId="167" fontId="3" fillId="0" borderId="46" xfId="0" applyNumberFormat="1" applyFont="1" applyBorder="1"/>
    <xf numFmtId="167" fontId="3" fillId="0" borderId="43" xfId="0" applyNumberFormat="1" applyFont="1" applyBorder="1"/>
    <xf numFmtId="167" fontId="3" fillId="0" borderId="43" xfId="0" applyNumberFormat="1" applyFont="1" applyFill="1" applyBorder="1"/>
    <xf numFmtId="167" fontId="3" fillId="0" borderId="49" xfId="0" applyNumberFormat="1" applyFont="1" applyFill="1" applyBorder="1"/>
    <xf numFmtId="167" fontId="3" fillId="0" borderId="63" xfId="0" applyNumberFormat="1" applyFont="1" applyBorder="1"/>
    <xf numFmtId="167" fontId="3" fillId="0" borderId="49" xfId="0" applyNumberFormat="1" applyFont="1" applyBorder="1"/>
    <xf numFmtId="167" fontId="3" fillId="0" borderId="46" xfId="0" applyNumberFormat="1" applyFont="1" applyFill="1" applyBorder="1"/>
    <xf numFmtId="167" fontId="3" fillId="0" borderId="63" xfId="0" applyNumberFormat="1" applyFont="1" applyFill="1" applyBorder="1"/>
    <xf numFmtId="0" fontId="3" fillId="4" borderId="50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/>
    </xf>
    <xf numFmtId="0" fontId="0" fillId="0" borderId="83" xfId="0" applyBorder="1"/>
    <xf numFmtId="1" fontId="9" fillId="0" borderId="84" xfId="0" applyNumberFormat="1" applyFont="1" applyBorder="1" applyAlignment="1">
      <alignment horizontal="center"/>
    </xf>
    <xf numFmtId="0" fontId="3" fillId="6" borderId="84" xfId="0" applyFont="1" applyFill="1" applyBorder="1" applyAlignment="1">
      <alignment horizontal="center" vertical="top" textRotation="90" wrapText="1"/>
    </xf>
    <xf numFmtId="0" fontId="3" fillId="0" borderId="84" xfId="0" applyFont="1" applyBorder="1" applyAlignment="1">
      <alignment horizontal="center" vertical="top" wrapText="1"/>
    </xf>
    <xf numFmtId="0" fontId="3" fillId="0" borderId="85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00"/>
      <color rgb="FF008000"/>
      <color rgb="FF33CC33"/>
      <color rgb="FF90CB55"/>
      <color rgb="FFCC9900"/>
      <color rgb="FFFF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de-DE" baseline="0"/>
              <a:t>Tägliche Verkehrszahlen nach Fahrzeugtyp </a:t>
            </a:r>
            <a:r>
              <a:rPr lang="de-DE" b="0" baseline="0"/>
              <a:t>(Monatsdurchschnitt)</a:t>
            </a:r>
            <a:r>
              <a:rPr lang="de-DE" baseline="0"/>
              <a:t/>
            </a:r>
            <a:br>
              <a:rPr lang="de-DE" baseline="0"/>
            </a:br>
            <a:r>
              <a:rPr lang="de-DE" baseline="0"/>
              <a:t>Freiburg Osttunnel jeweils Jan. bis Dez. 2009 bis 2017 (Jan. 2009 = 100)</a:t>
            </a:r>
            <a:endParaRPr lang="de-DE"/>
          </a:p>
        </c:rich>
      </c:tx>
      <c:layout>
        <c:manualLayout>
          <c:xMode val="edge"/>
          <c:yMode val="edge"/>
          <c:x val="5.2876205213345268E-2"/>
          <c:y val="2.05847486179916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975934686772135E-2"/>
          <c:y val="0.13491841955774486"/>
          <c:w val="0.93237684593417636"/>
          <c:h val="0.841695546350545"/>
        </c:manualLayout>
      </c:layout>
      <c:lineChart>
        <c:grouping val="standard"/>
        <c:varyColors val="0"/>
        <c:ser>
          <c:idx val="0"/>
          <c:order val="0"/>
          <c:tx>
            <c:strRef>
              <c:f>Monatsergebnisse!$S$6</c:f>
              <c:strCache>
                <c:ptCount val="1"/>
                <c:pt idx="0">
                  <c:v>PKW
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accent6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val>
            <c:numRef>
              <c:f>Monatsergebnisse!$S$7:$S$122</c:f>
              <c:numCache>
                <c:formatCode>0.0</c:formatCode>
                <c:ptCount val="108"/>
                <c:pt idx="0">
                  <c:v>100</c:v>
                </c:pt>
                <c:pt idx="1">
                  <c:v>101.36153287183998</c:v>
                </c:pt>
                <c:pt idx="2">
                  <c:v>104.18021187899184</c:v>
                </c:pt>
                <c:pt idx="3">
                  <c:v>109.54602822503539</c:v>
                </c:pt>
                <c:pt idx="4">
                  <c:v>109.61104524419628</c:v>
                </c:pt>
                <c:pt idx="5">
                  <c:v>110.43714384059358</c:v>
                </c:pt>
                <c:pt idx="6">
                  <c:v>117.57754235667572</c:v>
                </c:pt>
                <c:pt idx="7">
                  <c:v>114.51026886449689</c:v>
                </c:pt>
                <c:pt idx="8">
                  <c:v>111.89428997590545</c:v>
                </c:pt>
                <c:pt idx="9">
                  <c:v>110.1082342142502</c:v>
                </c:pt>
                <c:pt idx="10">
                  <c:v>104.00428347420355</c:v>
                </c:pt>
                <c:pt idx="11">
                  <c:v>102.9104677400849</c:v>
                </c:pt>
                <c:pt idx="12">
                  <c:v>95.089302788082762</c:v>
                </c:pt>
                <c:pt idx="13">
                  <c:v>103.02520365625118</c:v>
                </c:pt>
                <c:pt idx="14">
                  <c:v>105.71384862508127</c:v>
                </c:pt>
                <c:pt idx="15">
                  <c:v>110.36830229089378</c:v>
                </c:pt>
                <c:pt idx="16">
                  <c:v>109.50778291964663</c:v>
                </c:pt>
                <c:pt idx="17">
                  <c:v>108.84996366695987</c:v>
                </c:pt>
                <c:pt idx="18">
                  <c:v>119.41331701533637</c:v>
                </c:pt>
                <c:pt idx="19">
                  <c:v>114.72061804413509</c:v>
                </c:pt>
                <c:pt idx="20">
                  <c:v>104.31407044785253</c:v>
                </c:pt>
                <c:pt idx="21">
                  <c:v>108.25716143343405</c:v>
                </c:pt>
                <c:pt idx="22">
                  <c:v>105.18606341071633</c:v>
                </c:pt>
                <c:pt idx="23">
                  <c:v>99.082112670669673</c:v>
                </c:pt>
                <c:pt idx="24">
                  <c:v>99.5793016407236</c:v>
                </c:pt>
                <c:pt idx="25">
                  <c:v>105.1401690442498</c:v>
                </c:pt>
                <c:pt idx="26">
                  <c:v>104.28347420354152</c:v>
                </c:pt>
                <c:pt idx="27">
                  <c:v>114.8965464489234</c:v>
                </c:pt>
                <c:pt idx="28">
                  <c:v>112.4870922094313</c:v>
                </c:pt>
                <c:pt idx="29">
                  <c:v>110.63219489807625</c:v>
                </c:pt>
                <c:pt idx="30">
                  <c:v>125.19983172065629</c:v>
                </c:pt>
                <c:pt idx="31">
                  <c:v>121.11140857459748</c:v>
                </c:pt>
                <c:pt idx="32">
                  <c:v>115.46640149921596</c:v>
                </c:pt>
                <c:pt idx="33">
                  <c:v>122.43469614104869</c:v>
                </c:pt>
                <c:pt idx="34">
                  <c:v>108.00091788732932</c:v>
                </c:pt>
                <c:pt idx="35">
                  <c:v>105.99303935441924</c:v>
                </c:pt>
                <c:pt idx="36">
                  <c:v>102.16085975446514</c:v>
                </c:pt>
                <c:pt idx="37">
                  <c:v>105.49967491490419</c:v>
                </c:pt>
                <c:pt idx="38">
                  <c:v>108.99529582743719</c:v>
                </c:pt>
                <c:pt idx="39">
                  <c:v>109.29360920946954</c:v>
                </c:pt>
                <c:pt idx="40">
                  <c:v>111.2096990094466</c:v>
                </c:pt>
                <c:pt idx="41">
                  <c:v>110.70103644777602</c:v>
                </c:pt>
                <c:pt idx="42">
                  <c:v>120.48036103568288</c:v>
                </c:pt>
                <c:pt idx="43">
                  <c:v>116.46077943932383</c:v>
                </c:pt>
                <c:pt idx="44">
                  <c:v>112.17348070524342</c:v>
                </c:pt>
                <c:pt idx="45">
                  <c:v>112.6974413890695</c:v>
                </c:pt>
                <c:pt idx="46">
                  <c:v>105.10192373886105</c:v>
                </c:pt>
                <c:pt idx="47">
                  <c:v>100.3901021149654</c:v>
                </c:pt>
                <c:pt idx="48">
                  <c:v>99.961754694611244</c:v>
                </c:pt>
                <c:pt idx="49">
                  <c:v>103.06727349217883</c:v>
                </c:pt>
                <c:pt idx="50">
                  <c:v>107.19394194362641</c:v>
                </c:pt>
                <c:pt idx="51">
                  <c:v>110.00114735916166</c:v>
                </c:pt>
                <c:pt idx="52">
                  <c:v>106.39461506100125</c:v>
                </c:pt>
                <c:pt idx="53">
                  <c:v>107.74467434122461</c:v>
                </c:pt>
                <c:pt idx="54">
                  <c:v>119.81871725245725</c:v>
                </c:pt>
                <c:pt idx="55">
                  <c:v>101.2620950778292</c:v>
                </c:pt>
                <c:pt idx="56">
                  <c:v>109.50013385856887</c:v>
                </c:pt>
                <c:pt idx="57">
                  <c:v>109.14445251845335</c:v>
                </c:pt>
                <c:pt idx="58">
                  <c:v>101.36535740237886</c:v>
                </c:pt>
                <c:pt idx="59">
                  <c:v>104.31789497839141</c:v>
                </c:pt>
                <c:pt idx="60">
                  <c:v>100.61957394729797</c:v>
                </c:pt>
                <c:pt idx="61">
                  <c:v>100.24094542394921</c:v>
                </c:pt>
                <c:pt idx="62">
                  <c:v>101.27356866944584</c:v>
                </c:pt>
                <c:pt idx="63">
                  <c:v>115.19485983095575</c:v>
                </c:pt>
                <c:pt idx="64">
                  <c:v>105.34669369334915</c:v>
                </c:pt>
                <c:pt idx="65">
                  <c:v>100.07266608023866</c:v>
                </c:pt>
                <c:pt idx="66">
                  <c:v>108.58607105977742</c:v>
                </c:pt>
                <c:pt idx="67">
                  <c:v>104.63915554365701</c:v>
                </c:pt>
                <c:pt idx="68">
                  <c:v>107.82116495200214</c:v>
                </c:pt>
                <c:pt idx="69">
                  <c:v>114.6517764944353</c:v>
                </c:pt>
                <c:pt idx="70">
                  <c:v>104.26817608138602</c:v>
                </c:pt>
                <c:pt idx="71">
                  <c:v>101.10528932573526</c:v>
                </c:pt>
                <c:pt idx="72">
                  <c:v>96.565571576089042</c:v>
                </c:pt>
                <c:pt idx="73">
                  <c:v>104.83420660113971</c:v>
                </c:pt>
                <c:pt idx="74">
                  <c:v>105.86300531609744</c:v>
                </c:pt>
                <c:pt idx="75">
                  <c:v>106.7273492178835</c:v>
                </c:pt>
                <c:pt idx="76">
                  <c:v>106.70440203465023</c:v>
                </c:pt>
                <c:pt idx="77">
                  <c:v>98.370749990438682</c:v>
                </c:pt>
                <c:pt idx="78">
                  <c:v>100.69988908861438</c:v>
                </c:pt>
                <c:pt idx="79">
                  <c:v>108.67021073163269</c:v>
                </c:pt>
                <c:pt idx="80">
                  <c:v>109.74490381305695</c:v>
                </c:pt>
                <c:pt idx="81">
                  <c:v>112.83512448846903</c:v>
                </c:pt>
                <c:pt idx="82">
                  <c:v>104.56266493287949</c:v>
                </c:pt>
                <c:pt idx="83">
                  <c:v>104.29877232569702</c:v>
                </c:pt>
                <c:pt idx="84">
                  <c:v>91.647225303094046</c:v>
                </c:pt>
                <c:pt idx="85">
                  <c:v>103.95074004665928</c:v>
                </c:pt>
                <c:pt idx="86">
                  <c:v>111.84074654836118</c:v>
                </c:pt>
                <c:pt idx="87">
                  <c:v>115.11836922017822</c:v>
                </c:pt>
                <c:pt idx="88">
                  <c:v>115.48934868244922</c:v>
                </c:pt>
                <c:pt idx="89">
                  <c:v>106.63938501548935</c:v>
                </c:pt>
                <c:pt idx="90">
                  <c:v>114.03985160821509</c:v>
                </c:pt>
                <c:pt idx="91">
                  <c:v>114.34581405132521</c:v>
                </c:pt>
                <c:pt idx="92">
                  <c:v>111.99755230045511</c:v>
                </c:pt>
                <c:pt idx="93">
                  <c:v>110.16177764179447</c:v>
                </c:pt>
                <c:pt idx="94">
                  <c:v>105.28167667418825</c:v>
                </c:pt>
                <c:pt idx="95">
                  <c:v>106.6164378322561</c:v>
                </c:pt>
                <c:pt idx="96">
                  <c:v>99.330707155696643</c:v>
                </c:pt>
                <c:pt idx="97">
                  <c:v>106.86503231728307</c:v>
                </c:pt>
                <c:pt idx="98">
                  <c:v>107.86323478792978</c:v>
                </c:pt>
                <c:pt idx="99">
                  <c:v>111.22882166214096</c:v>
                </c:pt>
                <c:pt idx="100">
                  <c:v>111.38945194477378</c:v>
                </c:pt>
                <c:pt idx="101">
                  <c:v>110.7392817531648</c:v>
                </c:pt>
                <c:pt idx="102">
                  <c:v>121.09611045244195</c:v>
                </c:pt>
                <c:pt idx="103">
                  <c:v>117.13389681416606</c:v>
                </c:pt>
                <c:pt idx="104">
                  <c:v>113.7606608788771</c:v>
                </c:pt>
                <c:pt idx="105">
                  <c:v>114.52556698665239</c:v>
                </c:pt>
                <c:pt idx="106">
                  <c:v>104.37908746701343</c:v>
                </c:pt>
                <c:pt idx="107">
                  <c:v>107.25513443224844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Monatsergebnisse!$T$6</c:f>
              <c:strCache>
                <c:ptCount val="1"/>
                <c:pt idx="0">
                  <c:v>Lieferwagen u. 
LKW ohne Anhänger
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dPt>
            <c:idx val="15"/>
            <c:bubble3D val="0"/>
            <c:spPr>
              <a:ln w="38100">
                <a:solidFill>
                  <a:srgbClr val="90CB55"/>
                </a:solidFill>
              </a:ln>
            </c:spPr>
          </c:dPt>
          <c:trendline>
            <c:spPr>
              <a:ln w="31750">
                <a:solidFill>
                  <a:schemeClr val="accent3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val>
            <c:numRef>
              <c:f>Monatsergebnisse!$T$7:$T$122</c:f>
              <c:numCache>
                <c:formatCode>0.0</c:formatCode>
                <c:ptCount val="108"/>
                <c:pt idx="0">
                  <c:v>100</c:v>
                </c:pt>
                <c:pt idx="1">
                  <c:v>107.16486902927581</c:v>
                </c:pt>
                <c:pt idx="2">
                  <c:v>115.52388289676425</c:v>
                </c:pt>
                <c:pt idx="3">
                  <c:v>122.18798151001539</c:v>
                </c:pt>
                <c:pt idx="4">
                  <c:v>120.03081664098613</c:v>
                </c:pt>
                <c:pt idx="5">
                  <c:v>128.31278890600925</c:v>
                </c:pt>
                <c:pt idx="6">
                  <c:v>136.32511556240371</c:v>
                </c:pt>
                <c:pt idx="7">
                  <c:v>124.03697996918336</c:v>
                </c:pt>
                <c:pt idx="8">
                  <c:v>131.16332819722649</c:v>
                </c:pt>
                <c:pt idx="9">
                  <c:v>128.19722650231125</c:v>
                </c:pt>
                <c:pt idx="10">
                  <c:v>121.76425269645608</c:v>
                </c:pt>
                <c:pt idx="11">
                  <c:v>108.9753466872111</c:v>
                </c:pt>
                <c:pt idx="12">
                  <c:v>94.761171032357467</c:v>
                </c:pt>
                <c:pt idx="13">
                  <c:v>108.89830508474576</c:v>
                </c:pt>
                <c:pt idx="14">
                  <c:v>123.45916795069338</c:v>
                </c:pt>
                <c:pt idx="15">
                  <c:v>128.23574730354392</c:v>
                </c:pt>
                <c:pt idx="16">
                  <c:v>126.61787365177194</c:v>
                </c:pt>
                <c:pt idx="17">
                  <c:v>133.20493066255779</c:v>
                </c:pt>
                <c:pt idx="18">
                  <c:v>139.79198767334361</c:v>
                </c:pt>
                <c:pt idx="19">
                  <c:v>128.08166409861326</c:v>
                </c:pt>
                <c:pt idx="20">
                  <c:v>122.11093990755009</c:v>
                </c:pt>
                <c:pt idx="21">
                  <c:v>126.15562403697997</c:v>
                </c:pt>
                <c:pt idx="22">
                  <c:v>123.57473035439138</c:v>
                </c:pt>
                <c:pt idx="23">
                  <c:v>111.3251155624037</c:v>
                </c:pt>
                <c:pt idx="24">
                  <c:v>105.0462249614792</c:v>
                </c:pt>
                <c:pt idx="25">
                  <c:v>120.87827426810478</c:v>
                </c:pt>
                <c:pt idx="26">
                  <c:v>124.65331278890601</c:v>
                </c:pt>
                <c:pt idx="27">
                  <c:v>134.74576271186442</c:v>
                </c:pt>
                <c:pt idx="28">
                  <c:v>138.21263482280429</c:v>
                </c:pt>
                <c:pt idx="29">
                  <c:v>130.00770416024653</c:v>
                </c:pt>
                <c:pt idx="30">
                  <c:v>141.29429892141755</c:v>
                </c:pt>
                <c:pt idx="31">
                  <c:v>139.29121725731895</c:v>
                </c:pt>
                <c:pt idx="32">
                  <c:v>145.57010785824346</c:v>
                </c:pt>
                <c:pt idx="33">
                  <c:v>140.33127889060094</c:v>
                </c:pt>
                <c:pt idx="34">
                  <c:v>131.54853620955316</c:v>
                </c:pt>
                <c:pt idx="35">
                  <c:v>118.45146379044684</c:v>
                </c:pt>
                <c:pt idx="36">
                  <c:v>113.36671802773498</c:v>
                </c:pt>
                <c:pt idx="37">
                  <c:v>118.29738058551618</c:v>
                </c:pt>
                <c:pt idx="38">
                  <c:v>130.66255778120183</c:v>
                </c:pt>
                <c:pt idx="39">
                  <c:v>131.35593220338984</c:v>
                </c:pt>
                <c:pt idx="40">
                  <c:v>137.86594761171031</c:v>
                </c:pt>
                <c:pt idx="41">
                  <c:v>141.0246533127889</c:v>
                </c:pt>
                <c:pt idx="42">
                  <c:v>146.0708782742681</c:v>
                </c:pt>
                <c:pt idx="43">
                  <c:v>137.48073959938367</c:v>
                </c:pt>
                <c:pt idx="44">
                  <c:v>138.75192604006165</c:v>
                </c:pt>
                <c:pt idx="45">
                  <c:v>142.52696456086287</c:v>
                </c:pt>
                <c:pt idx="46">
                  <c:v>129.16024653312789</c:v>
                </c:pt>
                <c:pt idx="47">
                  <c:v>108.66718027734976</c:v>
                </c:pt>
                <c:pt idx="48">
                  <c:v>115.21571648690292</c:v>
                </c:pt>
                <c:pt idx="49">
                  <c:v>118.9522342064715</c:v>
                </c:pt>
                <c:pt idx="50">
                  <c:v>123.69029275808936</c:v>
                </c:pt>
                <c:pt idx="51">
                  <c:v>137.36517719568567</c:v>
                </c:pt>
                <c:pt idx="52">
                  <c:v>130.00770416024653</c:v>
                </c:pt>
                <c:pt idx="53">
                  <c:v>135.16949152542372</c:v>
                </c:pt>
                <c:pt idx="54">
                  <c:v>146.45608628659477</c:v>
                </c:pt>
                <c:pt idx="55">
                  <c:v>120.41602465331277</c:v>
                </c:pt>
                <c:pt idx="56">
                  <c:v>136.0939907550077</c:v>
                </c:pt>
                <c:pt idx="57">
                  <c:v>146.26348228043142</c:v>
                </c:pt>
                <c:pt idx="58">
                  <c:v>125.15408320493067</c:v>
                </c:pt>
                <c:pt idx="59">
                  <c:v>112.09553158705701</c:v>
                </c:pt>
                <c:pt idx="60">
                  <c:v>112.63482280431434</c:v>
                </c:pt>
                <c:pt idx="61">
                  <c:v>112.13405238828969</c:v>
                </c:pt>
                <c:pt idx="62">
                  <c:v>114.09861325115563</c:v>
                </c:pt>
                <c:pt idx="63">
                  <c:v>147.9969183359014</c:v>
                </c:pt>
                <c:pt idx="64">
                  <c:v>127.73497688751927</c:v>
                </c:pt>
                <c:pt idx="65">
                  <c:v>126.92604006163329</c:v>
                </c:pt>
                <c:pt idx="66">
                  <c:v>136.40215716486904</c:v>
                </c:pt>
                <c:pt idx="67">
                  <c:v>122.84283513097071</c:v>
                </c:pt>
                <c:pt idx="68">
                  <c:v>140.33127889060094</c:v>
                </c:pt>
                <c:pt idx="69">
                  <c:v>143.52850539291217</c:v>
                </c:pt>
                <c:pt idx="70">
                  <c:v>129.69953775038522</c:v>
                </c:pt>
                <c:pt idx="71">
                  <c:v>117.37288135593221</c:v>
                </c:pt>
                <c:pt idx="72">
                  <c:v>112.36517719568566</c:v>
                </c:pt>
                <c:pt idx="73">
                  <c:v>124.69183359013867</c:v>
                </c:pt>
                <c:pt idx="74">
                  <c:v>134.12942989214176</c:v>
                </c:pt>
                <c:pt idx="75">
                  <c:v>136.90292758089367</c:v>
                </c:pt>
                <c:pt idx="76">
                  <c:v>134.59167950693373</c:v>
                </c:pt>
                <c:pt idx="77">
                  <c:v>143.75963020030818</c:v>
                </c:pt>
                <c:pt idx="78">
                  <c:v>140.33127889060094</c:v>
                </c:pt>
                <c:pt idx="79">
                  <c:v>127.31124807395994</c:v>
                </c:pt>
                <c:pt idx="80">
                  <c:v>150.11556240369799</c:v>
                </c:pt>
                <c:pt idx="81">
                  <c:v>148.30508474576271</c:v>
                </c:pt>
                <c:pt idx="82">
                  <c:v>134.82280431432974</c:v>
                </c:pt>
                <c:pt idx="83">
                  <c:v>120.87827426810478</c:v>
                </c:pt>
                <c:pt idx="84">
                  <c:v>106.77966101694916</c:v>
                </c:pt>
                <c:pt idx="85">
                  <c:v>126.27118644067797</c:v>
                </c:pt>
                <c:pt idx="86">
                  <c:v>132.01078582434516</c:v>
                </c:pt>
                <c:pt idx="87">
                  <c:v>138.36671802773498</c:v>
                </c:pt>
                <c:pt idx="88">
                  <c:v>147.88135593220341</c:v>
                </c:pt>
                <c:pt idx="89">
                  <c:v>146.68721109399075</c:v>
                </c:pt>
                <c:pt idx="90">
                  <c:v>144.87673343605547</c:v>
                </c:pt>
                <c:pt idx="91">
                  <c:v>137.82742681047765</c:v>
                </c:pt>
                <c:pt idx="92">
                  <c:v>144.10631741140216</c:v>
                </c:pt>
                <c:pt idx="93">
                  <c:v>137.904468412943</c:v>
                </c:pt>
                <c:pt idx="94">
                  <c:v>137.557781201849</c:v>
                </c:pt>
                <c:pt idx="95">
                  <c:v>123.84437596302003</c:v>
                </c:pt>
                <c:pt idx="96">
                  <c:v>116.17873651771957</c:v>
                </c:pt>
                <c:pt idx="97">
                  <c:v>131.43297380585517</c:v>
                </c:pt>
                <c:pt idx="98">
                  <c:v>143.83667180277351</c:v>
                </c:pt>
                <c:pt idx="99">
                  <c:v>144.41448382126347</c:v>
                </c:pt>
                <c:pt idx="100">
                  <c:v>151.73343605546995</c:v>
                </c:pt>
                <c:pt idx="101">
                  <c:v>150.5392912172573</c:v>
                </c:pt>
                <c:pt idx="102">
                  <c:v>156.81818181818181</c:v>
                </c:pt>
                <c:pt idx="103">
                  <c:v>150.42372881355931</c:v>
                </c:pt>
                <c:pt idx="104">
                  <c:v>164.17565485362096</c:v>
                </c:pt>
                <c:pt idx="105">
                  <c:v>159.82280431432974</c:v>
                </c:pt>
                <c:pt idx="106">
                  <c:v>150.34668721109398</c:v>
                </c:pt>
                <c:pt idx="107">
                  <c:v>132.66563944530046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Monatsergebnisse!$U$6</c:f>
              <c:strCache>
                <c:ptCount val="1"/>
                <c:pt idx="0">
                  <c:v>LKW
mit Anhänger
+ Sattelzüge
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tx1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val>
            <c:numRef>
              <c:f>Monatsergebnisse!$U$7:$U$122</c:f>
              <c:numCache>
                <c:formatCode>0.0</c:formatCode>
                <c:ptCount val="108"/>
                <c:pt idx="0">
                  <c:v>100</c:v>
                </c:pt>
                <c:pt idx="1">
                  <c:v>115.25559105431309</c:v>
                </c:pt>
                <c:pt idx="2">
                  <c:v>126.1182108626198</c:v>
                </c:pt>
                <c:pt idx="3">
                  <c:v>132.42811501597444</c:v>
                </c:pt>
                <c:pt idx="4">
                  <c:v>126.35782747603834</c:v>
                </c:pt>
                <c:pt idx="5">
                  <c:v>136.74121405750799</c:v>
                </c:pt>
                <c:pt idx="6">
                  <c:v>146.88498402555911</c:v>
                </c:pt>
                <c:pt idx="7">
                  <c:v>112.53993610223642</c:v>
                </c:pt>
                <c:pt idx="8">
                  <c:v>142.73162939297123</c:v>
                </c:pt>
                <c:pt idx="9">
                  <c:v>128.91373801916933</c:v>
                </c:pt>
                <c:pt idx="10">
                  <c:v>134.42492012779553</c:v>
                </c:pt>
                <c:pt idx="11">
                  <c:v>104.31309904153355</c:v>
                </c:pt>
                <c:pt idx="12">
                  <c:v>96.006389776357821</c:v>
                </c:pt>
                <c:pt idx="13">
                  <c:v>118.45047923322684</c:v>
                </c:pt>
                <c:pt idx="14">
                  <c:v>140.01597444089458</c:v>
                </c:pt>
                <c:pt idx="15">
                  <c:v>137.06070287539936</c:v>
                </c:pt>
                <c:pt idx="16">
                  <c:v>133.22683706070288</c:v>
                </c:pt>
                <c:pt idx="17">
                  <c:v>151.2779552715655</c:v>
                </c:pt>
                <c:pt idx="18">
                  <c:v>155.11182108626198</c:v>
                </c:pt>
                <c:pt idx="19">
                  <c:v>125.87859424920127</c:v>
                </c:pt>
                <c:pt idx="20">
                  <c:v>114.69648562300318</c:v>
                </c:pt>
                <c:pt idx="21">
                  <c:v>127.79552715654951</c:v>
                </c:pt>
                <c:pt idx="22">
                  <c:v>142.01277955271564</c:v>
                </c:pt>
                <c:pt idx="23">
                  <c:v>99.361022364217249</c:v>
                </c:pt>
                <c:pt idx="24">
                  <c:v>114.21725239616613</c:v>
                </c:pt>
                <c:pt idx="25">
                  <c:v>142.01277955271564</c:v>
                </c:pt>
                <c:pt idx="26">
                  <c:v>155.27156549520765</c:v>
                </c:pt>
                <c:pt idx="27">
                  <c:v>147.60383386581469</c:v>
                </c:pt>
                <c:pt idx="28">
                  <c:v>164.77635782747603</c:v>
                </c:pt>
                <c:pt idx="29">
                  <c:v>147.68370607028754</c:v>
                </c:pt>
                <c:pt idx="30">
                  <c:v>155.19169329073483</c:v>
                </c:pt>
                <c:pt idx="31">
                  <c:v>142.25239616613419</c:v>
                </c:pt>
                <c:pt idx="32">
                  <c:v>165.65495207667732</c:v>
                </c:pt>
                <c:pt idx="33">
                  <c:v>151.19808306709265</c:v>
                </c:pt>
                <c:pt idx="34">
                  <c:v>156.62939297124601</c:v>
                </c:pt>
                <c:pt idx="35">
                  <c:v>116.21405750798721</c:v>
                </c:pt>
                <c:pt idx="36">
                  <c:v>124.52076677316295</c:v>
                </c:pt>
                <c:pt idx="37">
                  <c:v>135.22364217252397</c:v>
                </c:pt>
                <c:pt idx="38">
                  <c:v>158.78594249201279</c:v>
                </c:pt>
                <c:pt idx="39">
                  <c:v>146.96485623003196</c:v>
                </c:pt>
                <c:pt idx="40">
                  <c:v>152.39616613418531</c:v>
                </c:pt>
                <c:pt idx="41">
                  <c:v>159.02555910543131</c:v>
                </c:pt>
                <c:pt idx="42">
                  <c:v>162.85942492012779</c:v>
                </c:pt>
                <c:pt idx="43">
                  <c:v>140.49520766773162</c:v>
                </c:pt>
                <c:pt idx="44">
                  <c:v>151.35782747603835</c:v>
                </c:pt>
                <c:pt idx="45">
                  <c:v>159.98402555910542</c:v>
                </c:pt>
                <c:pt idx="46">
                  <c:v>152.31629392971246</c:v>
                </c:pt>
                <c:pt idx="47">
                  <c:v>99.361022364217249</c:v>
                </c:pt>
                <c:pt idx="48">
                  <c:v>127.79552715654951</c:v>
                </c:pt>
                <c:pt idx="49">
                  <c:v>136.18210862619807</c:v>
                </c:pt>
                <c:pt idx="50">
                  <c:v>138.57827476038338</c:v>
                </c:pt>
                <c:pt idx="51">
                  <c:v>159.7444089456869</c:v>
                </c:pt>
                <c:pt idx="52">
                  <c:v>143.61022364217254</c:v>
                </c:pt>
                <c:pt idx="53">
                  <c:v>152.39616613418531</c:v>
                </c:pt>
                <c:pt idx="54">
                  <c:v>162.30031948881788</c:v>
                </c:pt>
                <c:pt idx="55">
                  <c:v>121.40575079872204</c:v>
                </c:pt>
                <c:pt idx="56">
                  <c:v>148.8817891373802</c:v>
                </c:pt>
                <c:pt idx="57">
                  <c:v>151.91693290734824</c:v>
                </c:pt>
                <c:pt idx="58">
                  <c:v>150.31948881789137</c:v>
                </c:pt>
                <c:pt idx="59">
                  <c:v>112.38019169329074</c:v>
                </c:pt>
                <c:pt idx="60">
                  <c:v>138.25878594249201</c:v>
                </c:pt>
                <c:pt idx="61">
                  <c:v>124.60063897763578</c:v>
                </c:pt>
                <c:pt idx="62">
                  <c:v>129.2332268370607</c:v>
                </c:pt>
                <c:pt idx="63">
                  <c:v>157.34824281150159</c:v>
                </c:pt>
                <c:pt idx="64">
                  <c:v>141.21405750798721</c:v>
                </c:pt>
                <c:pt idx="65">
                  <c:v>136.82108626198084</c:v>
                </c:pt>
                <c:pt idx="66">
                  <c:v>144.96805111821087</c:v>
                </c:pt>
                <c:pt idx="67">
                  <c:v>99.04153354632588</c:v>
                </c:pt>
                <c:pt idx="68">
                  <c:v>153.27476038338659</c:v>
                </c:pt>
                <c:pt idx="69">
                  <c:v>162.22044728434503</c:v>
                </c:pt>
                <c:pt idx="70">
                  <c:v>155.43130990415335</c:v>
                </c:pt>
                <c:pt idx="71">
                  <c:v>122.68370607028754</c:v>
                </c:pt>
                <c:pt idx="72">
                  <c:v>131.07028753993609</c:v>
                </c:pt>
                <c:pt idx="73">
                  <c:v>149.68051118210863</c:v>
                </c:pt>
                <c:pt idx="74">
                  <c:v>165.4153354632588</c:v>
                </c:pt>
                <c:pt idx="75">
                  <c:v>158.14696485623003</c:v>
                </c:pt>
                <c:pt idx="76">
                  <c:v>143.21086261980832</c:v>
                </c:pt>
                <c:pt idx="77">
                  <c:v>147.68370607028754</c:v>
                </c:pt>
                <c:pt idx="78">
                  <c:v>132.10862619808304</c:v>
                </c:pt>
                <c:pt idx="79">
                  <c:v>118.21086261980831</c:v>
                </c:pt>
                <c:pt idx="80">
                  <c:v>167.89137380191696</c:v>
                </c:pt>
                <c:pt idx="81">
                  <c:v>166.3738019169329</c:v>
                </c:pt>
                <c:pt idx="82">
                  <c:v>164.21725239616615</c:v>
                </c:pt>
                <c:pt idx="83">
                  <c:v>131.46964856230034</c:v>
                </c:pt>
                <c:pt idx="84">
                  <c:v>127.47603833865814</c:v>
                </c:pt>
                <c:pt idx="85">
                  <c:v>162.93929712460064</c:v>
                </c:pt>
                <c:pt idx="86">
                  <c:v>166.21405750798721</c:v>
                </c:pt>
                <c:pt idx="87">
                  <c:v>181.07028753993609</c:v>
                </c:pt>
                <c:pt idx="88">
                  <c:v>159.98402555910542</c:v>
                </c:pt>
                <c:pt idx="89">
                  <c:v>179.3929712460064</c:v>
                </c:pt>
                <c:pt idx="90">
                  <c:v>164.69648562300318</c:v>
                </c:pt>
                <c:pt idx="91">
                  <c:v>146.48562300319489</c:v>
                </c:pt>
                <c:pt idx="92">
                  <c:v>177.63578274760383</c:v>
                </c:pt>
                <c:pt idx="93">
                  <c:v>167.41214057507986</c:v>
                </c:pt>
                <c:pt idx="94">
                  <c:v>176.59744408945687</c:v>
                </c:pt>
                <c:pt idx="95">
                  <c:v>141.05431309904154</c:v>
                </c:pt>
                <c:pt idx="96">
                  <c:v>137.06070287539936</c:v>
                </c:pt>
                <c:pt idx="97">
                  <c:v>171.48562300319489</c:v>
                </c:pt>
                <c:pt idx="98">
                  <c:v>191.5335463258786</c:v>
                </c:pt>
                <c:pt idx="99">
                  <c:v>166.77316293929712</c:v>
                </c:pt>
                <c:pt idx="100">
                  <c:v>178.99361022364218</c:v>
                </c:pt>
                <c:pt idx="101">
                  <c:v>181.15015974440897</c:v>
                </c:pt>
                <c:pt idx="102">
                  <c:v>175.63897763578277</c:v>
                </c:pt>
                <c:pt idx="103">
                  <c:v>160.54313099041534</c:v>
                </c:pt>
                <c:pt idx="104">
                  <c:v>185.14376996805112</c:v>
                </c:pt>
                <c:pt idx="105">
                  <c:v>179.31309904153355</c:v>
                </c:pt>
                <c:pt idx="106">
                  <c:v>190.73482428115017</c:v>
                </c:pt>
                <c:pt idx="107">
                  <c:v>130.5111821086262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7104"/>
        <c:axId val="73008640"/>
      </c:lineChart>
      <c:catAx>
        <c:axId val="73007104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crossAx val="73008640"/>
        <c:crossesAt val="80"/>
        <c:auto val="0"/>
        <c:lblAlgn val="ctr"/>
        <c:lblOffset val="100"/>
        <c:noMultiLvlLbl val="0"/>
      </c:catAx>
      <c:valAx>
        <c:axId val="73008640"/>
        <c:scaling>
          <c:orientation val="minMax"/>
          <c:max val="200"/>
          <c:min val="8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3007104"/>
        <c:crossesAt val="1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3491372089127E-2"/>
          <c:y val="6.0003194046071996E-2"/>
          <c:w val="0.90804567989607354"/>
          <c:h val="0.89474767619113116"/>
        </c:manualLayout>
      </c:layout>
      <c:lineChart>
        <c:grouping val="standard"/>
        <c:varyColors val="0"/>
        <c:ser>
          <c:idx val="0"/>
          <c:order val="0"/>
          <c:spPr>
            <a:ln w="44450"/>
          </c:spPr>
          <c:marker>
            <c:symbol val="none"/>
          </c:marker>
          <c:cat>
            <c:numRef>
              <c:f>Jahresergebnisse!$X$7:$X$15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Jahresergebnisse!$T$7:$T$15</c:f>
              <c:numCache>
                <c:formatCode>0.00</c:formatCode>
                <c:ptCount val="9"/>
                <c:pt idx="0">
                  <c:v>100</c:v>
                </c:pt>
                <c:pt idx="1">
                  <c:v>99.026857321585595</c:v>
                </c:pt>
                <c:pt idx="2">
                  <c:v>103.7869354562676</c:v>
                </c:pt>
                <c:pt idx="3">
                  <c:v>101.46768092250858</c:v>
                </c:pt>
                <c:pt idx="4">
                  <c:v>98.737098040141404</c:v>
                </c:pt>
                <c:pt idx="5">
                  <c:v>97.506358770381993</c:v>
                </c:pt>
                <c:pt idx="6">
                  <c:v>97.202141031920746</c:v>
                </c:pt>
                <c:pt idx="7">
                  <c:v>100.84773769408267</c:v>
                </c:pt>
                <c:pt idx="8">
                  <c:v>102.2702728222318</c:v>
                </c:pt>
              </c:numCache>
            </c:numRef>
          </c:val>
          <c:smooth val="0"/>
        </c:ser>
        <c:ser>
          <c:idx val="1"/>
          <c:order val="1"/>
          <c:spPr>
            <a:ln w="44450">
              <a:solidFill>
                <a:srgbClr val="CC9900"/>
              </a:solidFill>
            </a:ln>
          </c:spPr>
          <c:marker>
            <c:symbol val="none"/>
          </c:marker>
          <c:cat>
            <c:numRef>
              <c:f>Jahresergebnisse!$X$7:$X$15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Jahresergebnisse!$U$7:$U$15</c:f>
              <c:numCache>
                <c:formatCode>0.00</c:formatCode>
                <c:ptCount val="9"/>
                <c:pt idx="0">
                  <c:v>100</c:v>
                </c:pt>
                <c:pt idx="1">
                  <c:v>101.56091573723252</c:v>
                </c:pt>
                <c:pt idx="2">
                  <c:v>108.75180105661988</c:v>
                </c:pt>
                <c:pt idx="3">
                  <c:v>109.11201238059662</c:v>
                </c:pt>
                <c:pt idx="4">
                  <c:v>107.14819360691605</c:v>
                </c:pt>
                <c:pt idx="5">
                  <c:v>106.09691018730989</c:v>
                </c:pt>
                <c:pt idx="6">
                  <c:v>111.39601899781206</c:v>
                </c:pt>
                <c:pt idx="7">
                  <c:v>112.4979988259779</c:v>
                </c:pt>
                <c:pt idx="8">
                  <c:v>121.38321148407066</c:v>
                </c:pt>
              </c:numCache>
            </c:numRef>
          </c:val>
          <c:smooth val="0"/>
        </c:ser>
        <c:ser>
          <c:idx val="2"/>
          <c:order val="2"/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Jahresergebnisse!$X$7:$X$15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Jahresergebnisse!$V$7:$V$15</c:f>
              <c:numCache>
                <c:formatCode>0.00</c:formatCode>
                <c:ptCount val="9"/>
                <c:pt idx="0">
                  <c:v>100</c:v>
                </c:pt>
                <c:pt idx="1">
                  <c:v>102.26887192536047</c:v>
                </c:pt>
                <c:pt idx="2">
                  <c:v>116.72497879558949</c:v>
                </c:pt>
                <c:pt idx="3">
                  <c:v>115.70186598812553</c:v>
                </c:pt>
                <c:pt idx="4">
                  <c:v>113.19444444444444</c:v>
                </c:pt>
                <c:pt idx="5">
                  <c:v>110.51208651399492</c:v>
                </c:pt>
                <c:pt idx="6">
                  <c:v>117.83821034775235</c:v>
                </c:pt>
                <c:pt idx="7">
                  <c:v>129.48473282442748</c:v>
                </c:pt>
                <c:pt idx="8">
                  <c:v>135.98388464800678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Jahresergebnisse!$W$6</c:f>
              <c:strCache>
                <c:ptCount val="1"/>
                <c:pt idx="0">
                  <c:v>Sattel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Jahresergebnisse!$W$7:$W$15</c:f>
              <c:numCache>
                <c:formatCode>0.00</c:formatCode>
                <c:ptCount val="9"/>
                <c:pt idx="0">
                  <c:v>100</c:v>
                </c:pt>
                <c:pt idx="1">
                  <c:v>104.61168811037047</c:v>
                </c:pt>
                <c:pt idx="2">
                  <c:v>121.19051309874438</c:v>
                </c:pt>
                <c:pt idx="3">
                  <c:v>121.80282126802044</c:v>
                </c:pt>
                <c:pt idx="4">
                  <c:v>119.89614013331264</c:v>
                </c:pt>
                <c:pt idx="5">
                  <c:v>118.83428925747945</c:v>
                </c:pt>
                <c:pt idx="6">
                  <c:v>126.60827778638971</c:v>
                </c:pt>
                <c:pt idx="7">
                  <c:v>142.03999379941095</c:v>
                </c:pt>
                <c:pt idx="8">
                  <c:v>150.44954270655711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7072"/>
        <c:axId val="99046528"/>
      </c:lineChart>
      <c:dateAx>
        <c:axId val="87027072"/>
        <c:scaling>
          <c:orientation val="minMax"/>
          <c:max val="2017"/>
          <c:min val="2009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9046528"/>
        <c:crosses val="autoZero"/>
        <c:auto val="0"/>
        <c:lblOffset val="100"/>
        <c:baseTimeUnit val="days"/>
        <c:majorUnit val="1"/>
      </c:dateAx>
      <c:valAx>
        <c:axId val="99046528"/>
        <c:scaling>
          <c:orientation val="minMax"/>
          <c:max val="155"/>
          <c:min val="95"/>
        </c:scaling>
        <c:delete val="0"/>
        <c:axPos val="l"/>
        <c:majorGridlines/>
        <c:numFmt formatCode="General" sourceLinked="0"/>
        <c:majorTickMark val="cross"/>
        <c:minorTickMark val="none"/>
        <c:tickLblPos val="nextTo"/>
        <c:crossAx val="87027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0CB55"/>
  </sheetPr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29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0.06055</cdr:x>
      <cdr:y>0.6255</cdr:y>
    </cdr:from>
    <cdr:to>
      <cdr:x>0.08691</cdr:x>
      <cdr:y>0.63308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2429" y="3773352"/>
          <a:ext cx="244928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0.15745</cdr:x>
      <cdr:y>0.39778</cdr:y>
    </cdr:from>
    <cdr:to>
      <cdr:x>0.15813</cdr:x>
      <cdr:y>0.97623</cdr:y>
    </cdr:to>
    <cdr:cxnSp macro="">
      <cdr:nvCxnSpPr>
        <cdr:cNvPr id="4" name="Gerade Verbindung 3"/>
        <cdr:cNvCxnSpPr/>
      </cdr:nvCxnSpPr>
      <cdr:spPr>
        <a:xfrm xmlns:a="http://schemas.openxmlformats.org/drawingml/2006/main" flipH="1">
          <a:off x="1465262" y="2398345"/>
          <a:ext cx="6328" cy="348766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0.25384</cdr:x>
      <cdr:y>0.33436</cdr:y>
    </cdr:from>
    <cdr:to>
      <cdr:x>0.2552</cdr:x>
      <cdr:y>0.99151</cdr:y>
    </cdr:to>
    <cdr:cxnSp macro="">
      <cdr:nvCxnSpPr>
        <cdr:cNvPr id="5" name="Gerade Verbindung 4"/>
        <cdr:cNvCxnSpPr/>
      </cdr:nvCxnSpPr>
      <cdr:spPr>
        <a:xfrm xmlns:a="http://schemas.openxmlformats.org/drawingml/2006/main">
          <a:off x="2362243" y="2015955"/>
          <a:ext cx="12656" cy="396217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0.06497</cdr:x>
      <cdr:y>0.44398</cdr:y>
    </cdr:from>
    <cdr:to>
      <cdr:x>0.14636</cdr:x>
      <cdr:y>0.49684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604645" y="2676911"/>
          <a:ext cx="757409" cy="3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2009</a:t>
          </a:r>
        </a:p>
      </cdr:txBody>
    </cdr:sp>
  </cdr:relSizeAnchor>
  <cdr:relSizeAnchor xmlns:cdr="http://schemas.openxmlformats.org/drawingml/2006/chartDrawing">
    <cdr:from>
      <cdr:x>0.06128</cdr:x>
      <cdr:y>0.1406</cdr:y>
    </cdr:from>
    <cdr:to>
      <cdr:x>0.42682</cdr:x>
      <cdr:y>0.31912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70267" y="847723"/>
          <a:ext cx="3401688" cy="10763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de-DE" sz="1200" b="1" baseline="0"/>
            <a:t>Zunahme tägl. Verkehrszahlen (</a:t>
          </a:r>
          <a:r>
            <a:rPr lang="de-DE" sz="1200" b="1" baseline="0">
              <a:sym typeface="Symbol"/>
            </a:rPr>
            <a:t></a:t>
          </a:r>
          <a:r>
            <a:rPr lang="de-DE" sz="1200" b="1" baseline="0"/>
            <a:t> ) 2009 bis 2017</a:t>
          </a:r>
        </a:p>
        <a:p xmlns:a="http://schemas.openxmlformats.org/drawingml/2006/main">
          <a:pPr algn="r"/>
          <a:r>
            <a:rPr lang="de-DE" sz="1200" b="0" baseline="0"/>
            <a:t>	PKW + Motorräder                     3,3 %</a:t>
          </a:r>
        </a:p>
        <a:p xmlns:a="http://schemas.openxmlformats.org/drawingml/2006/main">
          <a:pPr algn="r"/>
          <a:r>
            <a:rPr lang="de-DE" sz="1200" b="0" baseline="0"/>
            <a:t>	Lieferw. + LKW ohne Anh. :    21,4 %</a:t>
          </a:r>
        </a:p>
        <a:p xmlns:a="http://schemas.openxmlformats.org/drawingml/2006/main">
          <a:pPr algn="r"/>
          <a:r>
            <a:rPr lang="de-DE" sz="1200" b="0" baseline="0"/>
            <a:t>	LKW mit Anh. + Sattelzüge:    36,0 %</a:t>
          </a:r>
        </a:p>
        <a:p xmlns:a="http://schemas.openxmlformats.org/drawingml/2006/main">
          <a:pPr algn="r"/>
          <a:r>
            <a:rPr lang="de-DE" sz="1200" b="0" baseline="0"/>
            <a:t>	Sattelzüge:                                50,4 % </a:t>
          </a:r>
          <a:endParaRPr lang="de-DE" sz="1200" b="0"/>
        </a:p>
      </cdr:txBody>
    </cdr:sp>
  </cdr:relSizeAnchor>
  <cdr:relSizeAnchor xmlns:cdr="http://schemas.openxmlformats.org/drawingml/2006/chartDrawing">
    <cdr:from>
      <cdr:x>0.08597</cdr:x>
      <cdr:y>0.22668</cdr:y>
    </cdr:from>
    <cdr:to>
      <cdr:x>0.16172</cdr:x>
      <cdr:y>0.22747</cdr:y>
    </cdr:to>
    <cdr:cxnSp macro="">
      <cdr:nvCxnSpPr>
        <cdr:cNvPr id="7" name="Gerade Verbindung 6"/>
        <cdr:cNvCxnSpPr/>
      </cdr:nvCxnSpPr>
      <cdr:spPr>
        <a:xfrm xmlns:a="http://schemas.openxmlformats.org/drawingml/2006/main">
          <a:off x="800068" y="1362413"/>
          <a:ext cx="704924" cy="474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90CB55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0.08683</cdr:x>
      <cdr:y>0.1972</cdr:y>
    </cdr:from>
    <cdr:to>
      <cdr:x>0.16257</cdr:x>
      <cdr:y>0.19799</cdr:y>
    </cdr:to>
    <cdr:cxnSp macro="">
      <cdr:nvCxnSpPr>
        <cdr:cNvPr id="16" name="Gerade Verbindung 15"/>
        <cdr:cNvCxnSpPr/>
      </cdr:nvCxnSpPr>
      <cdr:spPr>
        <a:xfrm xmlns:a="http://schemas.openxmlformats.org/drawingml/2006/main">
          <a:off x="808078" y="1185215"/>
          <a:ext cx="704831" cy="474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0.08734</cdr:x>
      <cdr:y>0.25486</cdr:y>
    </cdr:from>
    <cdr:to>
      <cdr:x>0.16309</cdr:x>
      <cdr:y>0.25565</cdr:y>
    </cdr:to>
    <cdr:cxnSp macro="">
      <cdr:nvCxnSpPr>
        <cdr:cNvPr id="17" name="Gerade Verbindung 16"/>
        <cdr:cNvCxnSpPr/>
      </cdr:nvCxnSpPr>
      <cdr:spPr>
        <a:xfrm xmlns:a="http://schemas.openxmlformats.org/drawingml/2006/main">
          <a:off x="812769" y="1531802"/>
          <a:ext cx="704923" cy="474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0.46469</cdr:x>
      <cdr:y>0.30016</cdr:y>
    </cdr:from>
    <cdr:to>
      <cdr:x>0.46469</cdr:x>
      <cdr:y>0.97465</cdr:y>
    </cdr:to>
    <cdr:cxnSp macro="">
      <cdr:nvCxnSpPr>
        <cdr:cNvPr id="18" name="Gerade Verbindung 17"/>
        <cdr:cNvCxnSpPr/>
      </cdr:nvCxnSpPr>
      <cdr:spPr>
        <a:xfrm xmlns:a="http://schemas.openxmlformats.org/drawingml/2006/main">
          <a:off x="4324396" y="1809762"/>
          <a:ext cx="0" cy="406672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0.67246</cdr:x>
      <cdr:y>0.30254</cdr:y>
    </cdr:from>
    <cdr:to>
      <cdr:x>0.67246</cdr:x>
      <cdr:y>0.97545</cdr:y>
    </cdr:to>
    <cdr:cxnSp macro="">
      <cdr:nvCxnSpPr>
        <cdr:cNvPr id="14" name="Gerade Verbindung 13"/>
        <cdr:cNvCxnSpPr/>
      </cdr:nvCxnSpPr>
      <cdr:spPr>
        <a:xfrm xmlns:a="http://schemas.openxmlformats.org/drawingml/2006/main">
          <a:off x="6257899" y="1824116"/>
          <a:ext cx="0" cy="405719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0.56806</cdr:x>
      <cdr:y>0.30332</cdr:y>
    </cdr:from>
    <cdr:to>
      <cdr:x>0.56806</cdr:x>
      <cdr:y>0.97702</cdr:y>
    </cdr:to>
    <cdr:cxnSp macro="">
      <cdr:nvCxnSpPr>
        <cdr:cNvPr id="15" name="Gerade Verbindung 14"/>
        <cdr:cNvCxnSpPr/>
      </cdr:nvCxnSpPr>
      <cdr:spPr>
        <a:xfrm xmlns:a="http://schemas.openxmlformats.org/drawingml/2006/main">
          <a:off x="5286328" y="1828814"/>
          <a:ext cx="0" cy="406195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0.35806</cdr:x>
      <cdr:y>0.33914</cdr:y>
    </cdr:from>
    <cdr:to>
      <cdr:x>0.35806</cdr:x>
      <cdr:y>0.9815</cdr:y>
    </cdr:to>
    <cdr:cxnSp macro="">
      <cdr:nvCxnSpPr>
        <cdr:cNvPr id="19" name="Gerade Verbindung 18"/>
        <cdr:cNvCxnSpPr/>
      </cdr:nvCxnSpPr>
      <cdr:spPr>
        <a:xfrm xmlns:a="http://schemas.openxmlformats.org/drawingml/2006/main" flipH="1">
          <a:off x="3332106" y="2044782"/>
          <a:ext cx="0" cy="387299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0.78556</cdr:x>
      <cdr:y>0.2393</cdr:y>
    </cdr:from>
    <cdr:to>
      <cdr:x>0.78556</cdr:x>
      <cdr:y>0.97728</cdr:y>
    </cdr:to>
    <cdr:cxnSp macro="">
      <cdr:nvCxnSpPr>
        <cdr:cNvPr id="8" name="Gerade Verbindung 7"/>
        <cdr:cNvCxnSpPr/>
      </cdr:nvCxnSpPr>
      <cdr:spPr>
        <a:xfrm xmlns:a="http://schemas.openxmlformats.org/drawingml/2006/main" flipV="1">
          <a:off x="7310384" y="1442817"/>
          <a:ext cx="0" cy="44495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0.16513</cdr:x>
      <cdr:y>0.39389</cdr:y>
    </cdr:from>
    <cdr:to>
      <cdr:x>0.24653</cdr:x>
      <cdr:y>0.44675</cdr:y>
    </cdr:to>
    <cdr:sp macro="" textlink="">
      <cdr:nvSpPr>
        <cdr:cNvPr id="30" name="Textfeld 1"/>
        <cdr:cNvSpPr txBox="1"/>
      </cdr:nvSpPr>
      <cdr:spPr>
        <a:xfrm xmlns:a="http://schemas.openxmlformats.org/drawingml/2006/main">
          <a:off x="1536660" y="2374884"/>
          <a:ext cx="757503" cy="31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0.26851</cdr:x>
      <cdr:y>0.31648</cdr:y>
    </cdr:from>
    <cdr:to>
      <cdr:x>0.3499</cdr:x>
      <cdr:y>0.36934</cdr:y>
    </cdr:to>
    <cdr:sp macro="" textlink="">
      <cdr:nvSpPr>
        <cdr:cNvPr id="31" name="Textfeld 1"/>
        <cdr:cNvSpPr txBox="1"/>
      </cdr:nvSpPr>
      <cdr:spPr>
        <a:xfrm xmlns:a="http://schemas.openxmlformats.org/drawingml/2006/main">
          <a:off x="2498767" y="1908157"/>
          <a:ext cx="757409" cy="3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0.47833</cdr:x>
      <cdr:y>0.34176</cdr:y>
    </cdr:from>
    <cdr:to>
      <cdr:x>0.55972</cdr:x>
      <cdr:y>0.39462</cdr:y>
    </cdr:to>
    <cdr:sp macro="" textlink="">
      <cdr:nvSpPr>
        <cdr:cNvPr id="32" name="Textfeld 1"/>
        <cdr:cNvSpPr txBox="1"/>
      </cdr:nvSpPr>
      <cdr:spPr>
        <a:xfrm xmlns:a="http://schemas.openxmlformats.org/drawingml/2006/main">
          <a:off x="4451336" y="2060557"/>
          <a:ext cx="757409" cy="3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0.90004</cdr:x>
      <cdr:y>0.13481</cdr:y>
    </cdr:from>
    <cdr:to>
      <cdr:x>0.98143</cdr:x>
      <cdr:y>0.18767</cdr:y>
    </cdr:to>
    <cdr:sp macro="" textlink="">
      <cdr:nvSpPr>
        <cdr:cNvPr id="33" name="Textfeld 1"/>
        <cdr:cNvSpPr txBox="1"/>
      </cdr:nvSpPr>
      <cdr:spPr>
        <a:xfrm xmlns:a="http://schemas.openxmlformats.org/drawingml/2006/main">
          <a:off x="8375678" y="812797"/>
          <a:ext cx="757409" cy="3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2017</a:t>
          </a:r>
        </a:p>
        <a:p xmlns:a="http://schemas.openxmlformats.org/drawingml/2006/main">
          <a:pPr algn="ctr"/>
          <a:endParaRPr lang="de-DE" sz="18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0.68918</cdr:x>
      <cdr:y>0.30542</cdr:y>
    </cdr:from>
    <cdr:to>
      <cdr:x>0.77058</cdr:x>
      <cdr:y>0.35828</cdr:y>
    </cdr:to>
    <cdr:sp macro="" textlink="">
      <cdr:nvSpPr>
        <cdr:cNvPr id="34" name="Textfeld 1"/>
        <cdr:cNvSpPr txBox="1"/>
      </cdr:nvSpPr>
      <cdr:spPr>
        <a:xfrm xmlns:a="http://schemas.openxmlformats.org/drawingml/2006/main">
          <a:off x="6413457" y="1841482"/>
          <a:ext cx="757503" cy="3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2015</a:t>
          </a:r>
        </a:p>
        <a:p xmlns:a="http://schemas.openxmlformats.org/drawingml/2006/main">
          <a:pPr algn="ctr"/>
          <a:endParaRPr lang="de-DE" sz="18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0.37598</cdr:x>
      <cdr:y>0.33702</cdr:y>
    </cdr:from>
    <cdr:to>
      <cdr:x>0.45737</cdr:x>
      <cdr:y>0.38988</cdr:y>
    </cdr:to>
    <cdr:sp macro="" textlink="">
      <cdr:nvSpPr>
        <cdr:cNvPr id="35" name="Textfeld 1"/>
        <cdr:cNvSpPr txBox="1"/>
      </cdr:nvSpPr>
      <cdr:spPr>
        <a:xfrm xmlns:a="http://schemas.openxmlformats.org/drawingml/2006/main">
          <a:off x="3498847" y="2031980"/>
          <a:ext cx="757410" cy="31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0.58172</cdr:x>
      <cdr:y>0.34965</cdr:y>
    </cdr:from>
    <cdr:to>
      <cdr:x>0.66311</cdr:x>
      <cdr:y>0.40251</cdr:y>
    </cdr:to>
    <cdr:sp macro="" textlink="">
      <cdr:nvSpPr>
        <cdr:cNvPr id="36" name="Textfeld 1"/>
        <cdr:cNvSpPr txBox="1"/>
      </cdr:nvSpPr>
      <cdr:spPr>
        <a:xfrm xmlns:a="http://schemas.openxmlformats.org/drawingml/2006/main">
          <a:off x="5413404" y="2108182"/>
          <a:ext cx="757409" cy="3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2014</a:t>
          </a:r>
        </a:p>
      </cdr:txBody>
    </cdr:sp>
  </cdr:relSizeAnchor>
  <cdr:relSizeAnchor xmlns:cdr="http://schemas.openxmlformats.org/drawingml/2006/chartDrawing">
    <cdr:from>
      <cdr:x>0.80177</cdr:x>
      <cdr:y>0.20431</cdr:y>
    </cdr:from>
    <cdr:to>
      <cdr:x>0.88317</cdr:x>
      <cdr:y>0.25717</cdr:y>
    </cdr:to>
    <cdr:sp macro="" textlink="">
      <cdr:nvSpPr>
        <cdr:cNvPr id="37" name="Textfeld 1"/>
        <cdr:cNvSpPr txBox="1"/>
      </cdr:nvSpPr>
      <cdr:spPr>
        <a:xfrm xmlns:a="http://schemas.openxmlformats.org/drawingml/2006/main">
          <a:off x="7461211" y="1231879"/>
          <a:ext cx="757503" cy="3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800" b="1">
              <a:solidFill>
                <a:srgbClr val="FF0000"/>
              </a:solidFill>
            </a:rPr>
            <a:t>2016</a:t>
          </a:r>
        </a:p>
      </cdr:txBody>
    </cdr:sp>
  </cdr:relSizeAnchor>
  <cdr:relSizeAnchor xmlns:cdr="http://schemas.openxmlformats.org/drawingml/2006/chartDrawing">
    <cdr:from>
      <cdr:x>0.8898</cdr:x>
      <cdr:y>0.17354</cdr:y>
    </cdr:from>
    <cdr:to>
      <cdr:x>0.8898</cdr:x>
      <cdr:y>0.97861</cdr:y>
    </cdr:to>
    <cdr:cxnSp macro="">
      <cdr:nvCxnSpPr>
        <cdr:cNvPr id="40" name="Gerade Verbindung 39"/>
        <cdr:cNvCxnSpPr/>
      </cdr:nvCxnSpPr>
      <cdr:spPr>
        <a:xfrm xmlns:a="http://schemas.openxmlformats.org/drawingml/2006/main" flipH="1">
          <a:off x="8280367" y="1046329"/>
          <a:ext cx="0" cy="485402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0.44319</cdr:x>
      <cdr:y>0.84992</cdr:y>
    </cdr:from>
    <cdr:to>
      <cdr:x>0.57421</cdr:x>
      <cdr:y>0.96682</cdr:y>
    </cdr:to>
    <cdr:sp macro="" textlink="">
      <cdr:nvSpPr>
        <cdr:cNvPr id="6" name="Rechteckige Legende 5"/>
        <cdr:cNvSpPr/>
      </cdr:nvSpPr>
      <cdr:spPr>
        <a:xfrm xmlns:a="http://schemas.openxmlformats.org/drawingml/2006/main">
          <a:off x="4124293" y="5124444"/>
          <a:ext cx="1219262" cy="704828"/>
        </a:xfrm>
        <a:prstGeom xmlns:a="http://schemas.openxmlformats.org/drawingml/2006/main" prst="wedgeRectCallout">
          <a:avLst>
            <a:gd name="adj1" fmla="val 96906"/>
            <a:gd name="adj2" fmla="val -48867"/>
          </a:avLst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de-DE" sz="1200" b="1">
              <a:solidFill>
                <a:schemeClr val="tx1"/>
              </a:solidFill>
            </a:rPr>
            <a:t>Vier Wochen Vollsperrung Hirschsprung</a:t>
          </a:r>
        </a:p>
      </cdr:txBody>
    </cdr:sp>
  </cdr:relSizeAnchor>
  <cdr:relSizeAnchor xmlns:cdr="http://schemas.openxmlformats.org/drawingml/2006/chartDrawing">
    <cdr:from>
      <cdr:x>0.81167</cdr:x>
      <cdr:y>0.83518</cdr:y>
    </cdr:from>
    <cdr:to>
      <cdr:x>0.9478</cdr:x>
      <cdr:y>0.95404</cdr:y>
    </cdr:to>
    <cdr:sp macro="" textlink="">
      <cdr:nvSpPr>
        <cdr:cNvPr id="25" name="Rechteckige Legende 24"/>
        <cdr:cNvSpPr/>
      </cdr:nvSpPr>
      <cdr:spPr>
        <a:xfrm xmlns:a="http://schemas.openxmlformats.org/drawingml/2006/main">
          <a:off x="7553340" y="5035572"/>
          <a:ext cx="1266816" cy="716645"/>
        </a:xfrm>
        <a:prstGeom xmlns:a="http://schemas.openxmlformats.org/drawingml/2006/main" prst="wedgeRectCallout">
          <a:avLst>
            <a:gd name="adj1" fmla="val -99377"/>
            <a:gd name="adj2" fmla="val -154366"/>
          </a:avLst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200" b="1">
              <a:solidFill>
                <a:schemeClr val="tx1"/>
              </a:solidFill>
            </a:rPr>
            <a:t>Sechs Wochen Teilsperrung Höllental</a:t>
          </a:r>
        </a:p>
      </cdr:txBody>
    </cdr:sp>
  </cdr:relSizeAnchor>
  <cdr:relSizeAnchor xmlns:cdr="http://schemas.openxmlformats.org/drawingml/2006/chartDrawing">
    <cdr:from>
      <cdr:x>0.59195</cdr:x>
      <cdr:y>0.15425</cdr:y>
    </cdr:from>
    <cdr:to>
      <cdr:x>0.73797</cdr:x>
      <cdr:y>0.27116</cdr:y>
    </cdr:to>
    <cdr:sp macro="" textlink="">
      <cdr:nvSpPr>
        <cdr:cNvPr id="68" name="Rechteckige Legende 67"/>
        <cdr:cNvSpPr/>
      </cdr:nvSpPr>
      <cdr:spPr>
        <a:xfrm xmlns:a="http://schemas.openxmlformats.org/drawingml/2006/main">
          <a:off x="5508642" y="930023"/>
          <a:ext cx="1358851" cy="704889"/>
        </a:xfrm>
        <a:prstGeom xmlns:a="http://schemas.openxmlformats.org/drawingml/2006/main" prst="wedgeRectCallout">
          <a:avLst>
            <a:gd name="adj1" fmla="val -89972"/>
            <a:gd name="adj2" fmla="val 208823"/>
          </a:avLst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200" b="1">
              <a:solidFill>
                <a:schemeClr val="tx1"/>
              </a:solidFill>
            </a:rPr>
            <a:t>ca. vier Wochen Sanierung Leo-Wohlleb-Brücke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9523</xdr:rowOff>
    </xdr:from>
    <xdr:to>
      <xdr:col>9</xdr:col>
      <xdr:colOff>304800</xdr:colOff>
      <xdr:row>38</xdr:row>
      <xdr:rowOff>97930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0.5379</cdr:x>
      <cdr:y>0.39396</cdr:y>
    </cdr:from>
    <cdr:to>
      <cdr:x>0.74867</cdr:x>
      <cdr:y>0.48353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2864" y="2196233"/>
          <a:ext cx="1509712" cy="499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de-DE" sz="1200" b="1">
              <a:solidFill>
                <a:srgbClr val="FF0000"/>
              </a:solidFill>
            </a:rPr>
            <a:t>LKW mit Hänger und </a:t>
          </a:r>
          <a:br>
            <a:rPr lang="de-DE" sz="1200" b="1">
              <a:solidFill>
                <a:srgbClr val="FF0000"/>
              </a:solidFill>
            </a:rPr>
          </a:br>
          <a:r>
            <a:rPr lang="de-DE" sz="1200" b="1">
              <a:solidFill>
                <a:srgbClr val="FF0000"/>
              </a:solidFill>
            </a:rPr>
            <a:t>Sattelzüge:</a:t>
          </a:r>
          <a:r>
            <a:rPr lang="de-DE" sz="1200" b="1" baseline="0">
              <a:solidFill>
                <a:srgbClr val="FF0000"/>
              </a:solidFill>
            </a:rPr>
            <a:t> </a:t>
          </a:r>
          <a:r>
            <a:rPr lang="de-DE" sz="1200" b="1">
              <a:solidFill>
                <a:srgbClr val="FF0000"/>
              </a:solidFill>
            </a:rPr>
            <a:t>+36,0</a:t>
          </a:r>
          <a:r>
            <a:rPr lang="de-DE" sz="1200" b="1" baseline="0">
              <a:solidFill>
                <a:srgbClr val="FF0000"/>
              </a:solidFill>
            </a:rPr>
            <a:t> </a:t>
          </a:r>
          <a:r>
            <a:rPr lang="de-DE" sz="1200" b="1">
              <a:solidFill>
                <a:srgbClr val="FF0000"/>
              </a:solidFill>
            </a:rPr>
            <a:t>%</a:t>
          </a:r>
          <a:r>
            <a:rPr lang="de-DE" sz="1200" b="1" baseline="0">
              <a:solidFill>
                <a:srgbClr val="FF0000"/>
              </a:solidFill>
            </a:rPr>
            <a:t>    </a:t>
          </a:r>
          <a:endParaRPr lang="de-DE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0.73138</cdr:x>
      <cdr:y>0.68534</cdr:y>
    </cdr:from>
    <cdr:to>
      <cdr:x>0.99601</cdr:x>
      <cdr:y>0.80106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5238750" y="3820629"/>
          <a:ext cx="1895475" cy="645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400" b="1">
              <a:solidFill>
                <a:srgbClr val="CC9900"/>
              </a:solidFill>
            </a:rPr>
            <a:t>          </a:t>
          </a:r>
          <a:r>
            <a:rPr lang="de-DE" sz="1200" b="1">
              <a:solidFill>
                <a:srgbClr val="CC9900"/>
              </a:solidFill>
            </a:rPr>
            <a:t>Lieferwagen</a:t>
          </a:r>
          <a:r>
            <a:rPr lang="de-DE" sz="1200" b="1" baseline="0">
              <a:solidFill>
                <a:srgbClr val="CC9900"/>
              </a:solidFill>
            </a:rPr>
            <a:t> u. </a:t>
          </a:r>
          <a:r>
            <a:rPr lang="de-DE" sz="1200" b="1">
              <a:solidFill>
                <a:srgbClr val="CC9900"/>
              </a:solidFill>
            </a:rPr>
            <a:t>LKW</a:t>
          </a:r>
        </a:p>
        <a:p xmlns:a="http://schemas.openxmlformats.org/drawingml/2006/main">
          <a:pPr algn="l"/>
          <a:r>
            <a:rPr lang="de-DE" sz="1200" b="1">
              <a:solidFill>
                <a:srgbClr val="CC9900"/>
              </a:solidFill>
            </a:rPr>
            <a:t>ohne Hänger:</a:t>
          </a:r>
          <a:r>
            <a:rPr lang="de-DE" sz="1200" b="1" baseline="0">
              <a:solidFill>
                <a:srgbClr val="CC9900"/>
              </a:solidFill>
            </a:rPr>
            <a:t> </a:t>
          </a:r>
          <a:r>
            <a:rPr lang="de-DE" sz="1200" b="1">
              <a:solidFill>
                <a:srgbClr val="CC9900"/>
              </a:solidFill>
            </a:rPr>
            <a:t>+21,4%</a:t>
          </a:r>
        </a:p>
        <a:p xmlns:a="http://schemas.openxmlformats.org/drawingml/2006/main">
          <a:pPr algn="r"/>
          <a:endParaRPr lang="de-DE" sz="1600" b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0.79374</cdr:x>
      <cdr:y>0.88198</cdr:y>
    </cdr:from>
    <cdr:to>
      <cdr:x>0.93883</cdr:x>
      <cdr:y>0.95168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685425" y="4916863"/>
          <a:ext cx="1039225" cy="388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200" b="1">
              <a:solidFill>
                <a:schemeClr val="accent1">
                  <a:lumMod val="75000"/>
                </a:schemeClr>
              </a:solidFill>
            </a:rPr>
            <a:t>PKW</a:t>
          </a:r>
          <a:r>
            <a:rPr lang="de-DE" sz="1200" b="1" baseline="0">
              <a:solidFill>
                <a:schemeClr val="accent1">
                  <a:lumMod val="75000"/>
                </a:schemeClr>
              </a:solidFill>
            </a:rPr>
            <a:t> :</a:t>
          </a:r>
          <a:r>
            <a:rPr lang="de-DE" sz="1200" b="1">
              <a:solidFill>
                <a:schemeClr val="accent1">
                  <a:lumMod val="75000"/>
                </a:schemeClr>
              </a:solidFill>
            </a:rPr>
            <a:t>+2,1%</a:t>
          </a:r>
        </a:p>
      </cdr:txBody>
    </cdr:sp>
  </cdr:relSizeAnchor>
  <cdr:relSizeAnchor xmlns:cdr="http://schemas.openxmlformats.org/drawingml/2006/chartDrawing">
    <cdr:from>
      <cdr:x>0.10227</cdr:x>
      <cdr:y>0.06769</cdr:y>
    </cdr:from>
    <cdr:to>
      <cdr:x>0.68868</cdr:x>
      <cdr:y>0.23408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732539" y="377358"/>
          <a:ext cx="4200332" cy="9275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600" b="1" i="0" baseline="0">
              <a:effectLst/>
              <a:latin typeface="+mn-lt"/>
              <a:ea typeface="+mn-ea"/>
              <a:cs typeface="+mn-cs"/>
            </a:rPr>
            <a:t>Entwicklung Verkehrszahlen  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600" b="1" i="0" baseline="0">
              <a:effectLst/>
              <a:latin typeface="+mn-lt"/>
              <a:ea typeface="+mn-ea"/>
              <a:cs typeface="+mn-cs"/>
            </a:rPr>
            <a:t>B31 Freiburg-Osttunnel (Jahresdurchschnitt)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600" b="0" i="0" baseline="0">
              <a:effectLst/>
              <a:latin typeface="+mn-lt"/>
              <a:ea typeface="+mn-ea"/>
              <a:cs typeface="+mn-cs"/>
            </a:rPr>
            <a:t>2009 - 2017  jeweils Jan. bis Dez. (2009 = 100)</a:t>
          </a:r>
          <a:endParaRPr lang="de-DE" sz="1600" b="0" i="0">
            <a:effectLst/>
          </a:endParaRPr>
        </a:p>
        <a:p xmlns:a="http://schemas.openxmlformats.org/drawingml/2006/main">
          <a:endParaRPr lang="de-DE" sz="1800"/>
        </a:p>
      </cdr:txBody>
    </cdr:sp>
  </cdr:relSizeAnchor>
  <cdr:relSizeAnchor xmlns:cdr="http://schemas.openxmlformats.org/drawingml/2006/chartDrawing">
    <cdr:from>
      <cdr:x>0.82247</cdr:x>
      <cdr:y>0.08923</cdr:y>
    </cdr:from>
    <cdr:to>
      <cdr:x>0.98588</cdr:x>
      <cdr:y>0.1888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5891213" y="497450"/>
          <a:ext cx="1170426" cy="555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200" b="1">
              <a:solidFill>
                <a:schemeClr val="tx1"/>
              </a:solidFill>
            </a:rPr>
            <a:t>Sattelzüge:</a:t>
          </a:r>
        </a:p>
        <a:p xmlns:a="http://schemas.openxmlformats.org/drawingml/2006/main">
          <a:r>
            <a:rPr lang="de-DE" sz="1200" b="1">
              <a:solidFill>
                <a:schemeClr val="tx1"/>
              </a:solidFill>
            </a:rPr>
            <a:t>+50,4</a:t>
          </a:r>
          <a:r>
            <a:rPr lang="de-DE" sz="1200" b="1" baseline="0">
              <a:solidFill>
                <a:schemeClr val="tx1"/>
              </a:solidFill>
            </a:rPr>
            <a:t> </a:t>
          </a:r>
          <a:r>
            <a:rPr lang="de-DE" sz="1200" b="1">
              <a:solidFill>
                <a:schemeClr val="tx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0.64362</cdr:x>
      <cdr:y>0.46901</cdr:y>
    </cdr:from>
    <cdr:to>
      <cdr:x>0.79654</cdr:x>
      <cdr:y>0.52624</cdr:y>
    </cdr:to>
    <cdr:cxnSp macro="">
      <cdr:nvCxnSpPr>
        <cdr:cNvPr id="13" name="Gerade Verbindung 12"/>
        <cdr:cNvCxnSpPr/>
      </cdr:nvCxnSpPr>
      <cdr:spPr>
        <a:xfrm xmlns:a="http://schemas.openxmlformats.org/drawingml/2006/main">
          <a:off x="4610100" y="2614615"/>
          <a:ext cx="1095375" cy="31908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0.3411</cdr:x>
      <cdr:y>0.25971</cdr:y>
    </cdr:from>
    <cdr:to>
      <cdr:x>0.3411</cdr:x>
      <cdr:y>0.94741</cdr:y>
    </cdr:to>
    <cdr:cxnSp macro="">
      <cdr:nvCxnSpPr>
        <cdr:cNvPr id="9" name="Gerade Verbindung 8"/>
        <cdr:cNvCxnSpPr/>
      </cdr:nvCxnSpPr>
      <cdr:spPr>
        <a:xfrm xmlns:a="http://schemas.openxmlformats.org/drawingml/2006/main">
          <a:off x="2443197" y="1447818"/>
          <a:ext cx="0" cy="3833794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rgbClr val="0099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0.33644</cdr:x>
      <cdr:y>0.26483</cdr:y>
    </cdr:from>
    <cdr:to>
      <cdr:x>0.52061</cdr:x>
      <cdr:y>0.35538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409826" y="1476391"/>
          <a:ext cx="1319214" cy="504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de-DE" sz="1200" b="1">
              <a:solidFill>
                <a:srgbClr val="009900"/>
              </a:solidFill>
            </a:rPr>
            <a:t>Datenbasis Lärm-aktionsplan 2015</a:t>
          </a:r>
        </a:p>
      </cdr:txBody>
    </cdr:sp>
  </cdr:relSizeAnchor>
  <cdr:relSizeAnchor xmlns:cdr="http://schemas.openxmlformats.org/drawingml/2006/chartDrawing">
    <cdr:from>
      <cdr:x>0.09907</cdr:x>
      <cdr:y>0.31837</cdr:y>
    </cdr:from>
    <cdr:to>
      <cdr:x>0.34109</cdr:x>
      <cdr:y>0.4784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709613" y="1774825"/>
          <a:ext cx="1733550" cy="892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200" b="1">
              <a:solidFill>
                <a:srgbClr val="009900"/>
              </a:solidFill>
            </a:rPr>
            <a:t>Erschütterungs-messungen</a:t>
          </a:r>
          <a:r>
            <a:rPr lang="de-DE" sz="1200" b="1" baseline="0">
              <a:solidFill>
                <a:srgbClr val="009900"/>
              </a:solidFill>
            </a:rPr>
            <a:t> Dreisamstr. (März 2011: Grenzwert dreifach überschritten</a:t>
          </a:r>
          <a:r>
            <a:rPr lang="de-DE" sz="1200" b="1" baseline="0">
              <a:solidFill>
                <a:srgbClr val="008000"/>
              </a:solidFill>
            </a:rPr>
            <a:t>) </a:t>
          </a:r>
          <a:endParaRPr lang="de-DE" sz="1200" b="1">
            <a:solidFill>
              <a:srgbClr val="008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49"/>
  <sheetViews>
    <sheetView tabSelected="1" zoomScaleNormal="100" zoomScaleSheetLayoutView="100" workbookViewId="0">
      <pane xSplit="2" ySplit="6" topLeftCell="C7" activePane="bottomRight" state="frozenSplit"/>
      <selection pane="topRight" activeCell="L1" sqref="L1"/>
      <selection pane="bottomLeft" activeCell="A14" sqref="A14"/>
      <selection pane="bottomRight" activeCell="U121" sqref="U121"/>
    </sheetView>
  </sheetViews>
  <sheetFormatPr baseColWidth="10" defaultColWidth="11.7109375" defaultRowHeight="12" x14ac:dyDescent="0.2"/>
  <cols>
    <col min="1" max="1" width="3.7109375" style="1" customWidth="1"/>
    <col min="2" max="2" width="17" style="1" customWidth="1"/>
    <col min="3" max="3" width="6.7109375" style="53" customWidth="1"/>
    <col min="4" max="4" width="8.7109375" style="1" customWidth="1"/>
    <col min="5" max="5" width="7.7109375" style="1" customWidth="1"/>
    <col min="6" max="6" width="8.7109375" style="8" customWidth="1"/>
    <col min="7" max="7" width="7.7109375" style="1" customWidth="1"/>
    <col min="8" max="10" width="7.7109375" customWidth="1"/>
    <col min="11" max="11" width="7.7109375" style="1" customWidth="1"/>
    <col min="12" max="12" width="7.7109375" style="8" customWidth="1"/>
    <col min="13" max="13" width="7.7109375" customWidth="1"/>
    <col min="14" max="14" width="7.7109375" style="8" customWidth="1"/>
    <col min="15" max="15" width="7.7109375" customWidth="1"/>
    <col min="16" max="16" width="7.7109375" style="1" customWidth="1"/>
    <col min="17" max="18" width="7.7109375" style="8" customWidth="1"/>
    <col min="19" max="19" width="7.7109375" style="1" customWidth="1"/>
    <col min="20" max="20" width="7.7109375" customWidth="1"/>
    <col min="21" max="21" width="7.7109375" style="1" customWidth="1"/>
    <col min="22" max="22" width="7.7109375" customWidth="1"/>
    <col min="23" max="23" width="7.7109375" style="1" customWidth="1"/>
    <col min="24" max="24" width="32.42578125" style="1" customWidth="1"/>
    <col min="25" max="26" width="11.7109375" customWidth="1"/>
    <col min="28" max="29" width="11.7109375" customWidth="1"/>
  </cols>
  <sheetData>
    <row r="1" spans="1:29" ht="15.75" x14ac:dyDescent="0.25">
      <c r="A1" s="13"/>
      <c r="B1" s="80" t="s">
        <v>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01"/>
      <c r="P1" s="80"/>
      <c r="Q1" s="45"/>
      <c r="R1" s="45"/>
      <c r="S1" s="45"/>
      <c r="T1" s="46" t="s">
        <v>64</v>
      </c>
      <c r="U1" s="248">
        <v>43070</v>
      </c>
      <c r="V1" s="248"/>
      <c r="W1" s="75"/>
      <c r="X1" s="76" t="str">
        <f>TEXT(MONAT,"MMM / JJ")</f>
        <v>Dez / 17</v>
      </c>
      <c r="AA1" t="s">
        <v>50</v>
      </c>
    </row>
    <row r="2" spans="1:29" ht="15.75" x14ac:dyDescent="0.25">
      <c r="A2" s="13"/>
      <c r="B2" s="259" t="s">
        <v>63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32"/>
      <c r="O2" s="232"/>
      <c r="P2" s="232"/>
      <c r="Q2" s="232"/>
      <c r="R2" s="240"/>
      <c r="S2" s="240"/>
      <c r="T2" s="240"/>
      <c r="U2" s="263"/>
      <c r="V2" s="263"/>
      <c r="W2" s="73"/>
      <c r="X2" s="35"/>
      <c r="AA2" t="s">
        <v>6</v>
      </c>
    </row>
    <row r="3" spans="1:29" s="1" customFormat="1" ht="12" customHeight="1" thickBot="1" x14ac:dyDescent="0.3">
      <c r="A3" s="13"/>
      <c r="B3" s="30"/>
      <c r="C3" s="52"/>
      <c r="D3" s="13"/>
      <c r="E3" s="13"/>
      <c r="F3" s="14"/>
      <c r="G3" s="13"/>
      <c r="H3" s="13"/>
      <c r="I3" s="13"/>
      <c r="J3" s="13"/>
      <c r="K3" s="13"/>
      <c r="L3" s="14"/>
      <c r="M3" s="15"/>
      <c r="N3" s="156"/>
      <c r="O3" s="15"/>
      <c r="P3" s="13"/>
      <c r="Q3" s="156"/>
      <c r="R3" s="14"/>
      <c r="S3" s="13"/>
      <c r="T3" s="13"/>
      <c r="U3" s="13"/>
      <c r="V3" s="13"/>
      <c r="W3" s="13"/>
    </row>
    <row r="4" spans="1:29" ht="13.5" thickTop="1" thickBot="1" x14ac:dyDescent="0.25">
      <c r="A4" s="343"/>
      <c r="B4" s="261" t="s">
        <v>17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49" t="s">
        <v>18</v>
      </c>
      <c r="Q4" s="250"/>
      <c r="R4" s="262"/>
      <c r="S4" s="249" t="s">
        <v>23</v>
      </c>
      <c r="T4" s="250"/>
      <c r="U4" s="250"/>
      <c r="V4" s="250"/>
      <c r="W4" s="251"/>
      <c r="X4" s="127" t="s">
        <v>11</v>
      </c>
    </row>
    <row r="5" spans="1:29" s="9" customFormat="1" thickBot="1" x14ac:dyDescent="0.25">
      <c r="A5" s="344">
        <v>1</v>
      </c>
      <c r="B5" s="327">
        <f>A5+1</f>
        <v>2</v>
      </c>
      <c r="C5" s="43">
        <f>B5+1</f>
        <v>3</v>
      </c>
      <c r="D5" s="43">
        <f>C5+1</f>
        <v>4</v>
      </c>
      <c r="E5" s="43">
        <f t="shared" ref="E5:X5" si="0">D5+1</f>
        <v>5</v>
      </c>
      <c r="F5" s="44">
        <f t="shared" si="0"/>
        <v>6</v>
      </c>
      <c r="G5" s="43">
        <f t="shared" si="0"/>
        <v>7</v>
      </c>
      <c r="H5" s="43">
        <f t="shared" si="0"/>
        <v>8</v>
      </c>
      <c r="I5" s="43">
        <f t="shared" si="0"/>
        <v>9</v>
      </c>
      <c r="J5" s="44">
        <f t="shared" si="0"/>
        <v>10</v>
      </c>
      <c r="K5" s="44">
        <f t="shared" si="0"/>
        <v>11</v>
      </c>
      <c r="L5" s="44">
        <f t="shared" si="0"/>
        <v>12</v>
      </c>
      <c r="M5" s="44">
        <f t="shared" si="0"/>
        <v>13</v>
      </c>
      <c r="N5" s="44">
        <f t="shared" si="0"/>
        <v>14</v>
      </c>
      <c r="O5" s="84">
        <f t="shared" si="0"/>
        <v>15</v>
      </c>
      <c r="P5" s="86">
        <f t="shared" ref="P5" si="1">O5+1</f>
        <v>16</v>
      </c>
      <c r="Q5" s="44">
        <f t="shared" ref="Q5" si="2">P5+1</f>
        <v>17</v>
      </c>
      <c r="R5" s="84">
        <f t="shared" ref="R5" si="3">Q5+1</f>
        <v>18</v>
      </c>
      <c r="S5" s="86">
        <f t="shared" ref="S5" si="4">R5+1</f>
        <v>19</v>
      </c>
      <c r="T5" s="44">
        <f>S5+1</f>
        <v>20</v>
      </c>
      <c r="U5" s="44">
        <f t="shared" ref="U5" si="5">T5+1</f>
        <v>21</v>
      </c>
      <c r="V5" s="44">
        <f>U5+1</f>
        <v>22</v>
      </c>
      <c r="W5" s="120">
        <f t="shared" ref="W5" si="6">V5+1</f>
        <v>23</v>
      </c>
      <c r="X5" s="128">
        <f t="shared" si="0"/>
        <v>24</v>
      </c>
      <c r="AC5" s="49"/>
    </row>
    <row r="6" spans="1:29" s="3" customFormat="1" ht="57.95" customHeight="1" thickBot="1" x14ac:dyDescent="0.25">
      <c r="A6" s="345" t="s">
        <v>12</v>
      </c>
      <c r="B6" s="65" t="s">
        <v>6</v>
      </c>
      <c r="C6" s="65" t="s">
        <v>26</v>
      </c>
      <c r="D6" s="66" t="s">
        <v>0</v>
      </c>
      <c r="E6" s="66" t="s">
        <v>1</v>
      </c>
      <c r="F6" s="67" t="s">
        <v>5</v>
      </c>
      <c r="G6" s="66" t="s">
        <v>20</v>
      </c>
      <c r="H6" s="66" t="s">
        <v>8</v>
      </c>
      <c r="I6" s="66" t="s">
        <v>4</v>
      </c>
      <c r="J6" s="67" t="s">
        <v>21</v>
      </c>
      <c r="K6" s="67" t="s">
        <v>22</v>
      </c>
      <c r="L6" s="67" t="s">
        <v>61</v>
      </c>
      <c r="M6" s="67" t="s">
        <v>3</v>
      </c>
      <c r="N6" s="67" t="s">
        <v>65</v>
      </c>
      <c r="O6" s="85" t="s">
        <v>28</v>
      </c>
      <c r="P6" s="87" t="s">
        <v>66</v>
      </c>
      <c r="Q6" s="88" t="s">
        <v>67</v>
      </c>
      <c r="R6" s="79" t="s">
        <v>62</v>
      </c>
      <c r="S6" s="68" t="s">
        <v>19</v>
      </c>
      <c r="T6" s="69" t="s">
        <v>90</v>
      </c>
      <c r="U6" s="69" t="s">
        <v>89</v>
      </c>
      <c r="V6" s="69" t="s">
        <v>14</v>
      </c>
      <c r="W6" s="70" t="s">
        <v>61</v>
      </c>
      <c r="X6" s="125"/>
      <c r="AC6" s="50"/>
    </row>
    <row r="7" spans="1:29" s="2" customFormat="1" x14ac:dyDescent="0.2">
      <c r="A7" s="346" t="str">
        <f t="shared" ref="A7:A18" si="7">IF(MONTH(B7)&lt;=MONTH(MONAT),"+","-")</f>
        <v>+</v>
      </c>
      <c r="B7" s="328">
        <v>39814</v>
      </c>
      <c r="C7" s="71">
        <f t="shared" ref="C7:C18" si="8">NETWORKDAYS(B7,EOMONTH(B7,0),WOCHENFEIERTAGE)/DAY(EOMONTH(B7,0))</f>
        <v>0.64516129032258063</v>
      </c>
      <c r="D7" s="62">
        <v>30305</v>
      </c>
      <c r="E7" s="62">
        <v>29</v>
      </c>
      <c r="F7" s="63">
        <v>26147</v>
      </c>
      <c r="G7" s="62">
        <v>168</v>
      </c>
      <c r="H7" s="62">
        <v>78</v>
      </c>
      <c r="I7" s="62">
        <v>1965</v>
      </c>
      <c r="J7" s="63">
        <v>631</v>
      </c>
      <c r="K7" s="63">
        <v>383</v>
      </c>
      <c r="L7" s="63">
        <v>869</v>
      </c>
      <c r="M7" s="63">
        <v>35</v>
      </c>
      <c r="N7" s="63">
        <v>1882</v>
      </c>
      <c r="O7" s="111">
        <v>1960</v>
      </c>
      <c r="P7" s="118">
        <f>SUM(H7:M7)</f>
        <v>3961</v>
      </c>
      <c r="Q7" s="118">
        <f t="shared" ref="Q7:Q18" si="9">I7+J7</f>
        <v>2596</v>
      </c>
      <c r="R7" s="119">
        <f t="shared" ref="R7:R18" si="10">K7+L7</f>
        <v>1252</v>
      </c>
      <c r="S7" s="114">
        <f>F7/PKW_09_01*100</f>
        <v>100</v>
      </c>
      <c r="T7" s="89">
        <f t="shared" ref="T7:T18" si="11">Q7/Q$7*100</f>
        <v>100</v>
      </c>
      <c r="U7" s="89">
        <f t="shared" ref="U7:U18" si="12">R7/R$7*100</f>
        <v>100</v>
      </c>
      <c r="V7" s="89">
        <f t="shared" ref="V7:V37" si="13">N7/N$7*100</f>
        <v>100</v>
      </c>
      <c r="W7" s="90">
        <f>L7/L7*100</f>
        <v>100</v>
      </c>
      <c r="X7" s="64"/>
    </row>
    <row r="8" spans="1:29" s="4" customFormat="1" x14ac:dyDescent="0.2">
      <c r="A8" s="346" t="str">
        <f t="shared" si="7"/>
        <v>+</v>
      </c>
      <c r="B8" s="329">
        <v>39845</v>
      </c>
      <c r="C8" s="71">
        <f t="shared" si="8"/>
        <v>0.7142857142857143</v>
      </c>
      <c r="D8" s="19">
        <v>31074</v>
      </c>
      <c r="E8" s="19">
        <v>36</v>
      </c>
      <c r="F8" s="20">
        <v>26503</v>
      </c>
      <c r="G8" s="19">
        <v>188</v>
      </c>
      <c r="H8" s="19">
        <v>81</v>
      </c>
      <c r="I8" s="19">
        <v>2075</v>
      </c>
      <c r="J8" s="20">
        <v>707</v>
      </c>
      <c r="K8" s="20">
        <v>450</v>
      </c>
      <c r="L8" s="20">
        <v>993</v>
      </c>
      <c r="M8" s="20">
        <v>41</v>
      </c>
      <c r="N8" s="20">
        <v>2149</v>
      </c>
      <c r="O8" s="112">
        <v>2230</v>
      </c>
      <c r="P8" s="116">
        <f t="shared" ref="P8:P18" si="14">SUM(H8:M8)</f>
        <v>4347</v>
      </c>
      <c r="Q8" s="116">
        <f t="shared" si="9"/>
        <v>2782</v>
      </c>
      <c r="R8" s="117">
        <f t="shared" si="10"/>
        <v>1443</v>
      </c>
      <c r="S8" s="115">
        <f t="shared" ref="S8:S44" si="15">F8/F$7*100</f>
        <v>101.36153287183998</v>
      </c>
      <c r="T8" s="18">
        <f t="shared" si="11"/>
        <v>107.16486902927581</v>
      </c>
      <c r="U8" s="18">
        <f t="shared" si="12"/>
        <v>115.25559105431309</v>
      </c>
      <c r="V8" s="18">
        <f t="shared" si="13"/>
        <v>114.18703506907546</v>
      </c>
      <c r="W8" s="26">
        <f>L8/L$7*100</f>
        <v>114.26927502876869</v>
      </c>
      <c r="X8" s="28"/>
      <c r="AC8" s="74">
        <v>42736</v>
      </c>
    </row>
    <row r="9" spans="1:29" s="4" customFormat="1" x14ac:dyDescent="0.2">
      <c r="A9" s="346" t="str">
        <f t="shared" si="7"/>
        <v>+</v>
      </c>
      <c r="B9" s="329">
        <v>39873</v>
      </c>
      <c r="C9" s="71">
        <f t="shared" si="8"/>
        <v>0.70967741935483875</v>
      </c>
      <c r="D9" s="19">
        <v>32268</v>
      </c>
      <c r="E9" s="19">
        <v>91</v>
      </c>
      <c r="F9" s="20">
        <v>27240</v>
      </c>
      <c r="G9" s="19">
        <v>253</v>
      </c>
      <c r="H9" s="19">
        <v>68</v>
      </c>
      <c r="I9" s="19">
        <v>2162</v>
      </c>
      <c r="J9" s="20">
        <v>837</v>
      </c>
      <c r="K9" s="20">
        <v>514</v>
      </c>
      <c r="L9" s="20">
        <v>1065</v>
      </c>
      <c r="M9" s="20">
        <v>37</v>
      </c>
      <c r="N9" s="20">
        <v>2416</v>
      </c>
      <c r="O9" s="112">
        <v>2484</v>
      </c>
      <c r="P9" s="116">
        <f t="shared" si="14"/>
        <v>4683</v>
      </c>
      <c r="Q9" s="116">
        <f t="shared" si="9"/>
        <v>2999</v>
      </c>
      <c r="R9" s="117">
        <f t="shared" si="10"/>
        <v>1579</v>
      </c>
      <c r="S9" s="115">
        <f t="shared" si="15"/>
        <v>104.18021187899184</v>
      </c>
      <c r="T9" s="18">
        <f t="shared" si="11"/>
        <v>115.52388289676425</v>
      </c>
      <c r="U9" s="18">
        <f t="shared" si="12"/>
        <v>126.1182108626198</v>
      </c>
      <c r="V9" s="18">
        <f t="shared" si="13"/>
        <v>128.3740701381509</v>
      </c>
      <c r="W9" s="26">
        <f t="shared" ref="W9:W57" si="16">L9/L$7*100</f>
        <v>122.55466052934408</v>
      </c>
      <c r="X9" s="28"/>
      <c r="AC9" s="74">
        <v>42767</v>
      </c>
    </row>
    <row r="10" spans="1:29" s="4" customFormat="1" x14ac:dyDescent="0.2">
      <c r="A10" s="346" t="str">
        <f t="shared" si="7"/>
        <v>+</v>
      </c>
      <c r="B10" s="329">
        <v>39904</v>
      </c>
      <c r="C10" s="71">
        <f t="shared" si="8"/>
        <v>0.66666666666666663</v>
      </c>
      <c r="D10" s="19">
        <v>34388</v>
      </c>
      <c r="E10" s="19">
        <v>390</v>
      </c>
      <c r="F10" s="20">
        <v>28643</v>
      </c>
      <c r="G10" s="19">
        <v>391</v>
      </c>
      <c r="H10" s="19">
        <v>80</v>
      </c>
      <c r="I10" s="19">
        <v>2311</v>
      </c>
      <c r="J10" s="20">
        <v>861</v>
      </c>
      <c r="K10" s="20">
        <v>544</v>
      </c>
      <c r="L10" s="20">
        <v>1114</v>
      </c>
      <c r="M10" s="20">
        <v>55</v>
      </c>
      <c r="N10" s="20">
        <v>2519</v>
      </c>
      <c r="O10" s="112">
        <v>2599</v>
      </c>
      <c r="P10" s="116">
        <f t="shared" si="14"/>
        <v>4965</v>
      </c>
      <c r="Q10" s="116">
        <f t="shared" si="9"/>
        <v>3172</v>
      </c>
      <c r="R10" s="117">
        <f t="shared" si="10"/>
        <v>1658</v>
      </c>
      <c r="S10" s="115">
        <f t="shared" si="15"/>
        <v>109.54602822503539</v>
      </c>
      <c r="T10" s="18">
        <f t="shared" si="11"/>
        <v>122.18798151001539</v>
      </c>
      <c r="U10" s="18">
        <f t="shared" si="12"/>
        <v>132.42811501597444</v>
      </c>
      <c r="V10" s="18">
        <f t="shared" si="13"/>
        <v>133.8469713071201</v>
      </c>
      <c r="W10" s="26">
        <f t="shared" si="16"/>
        <v>128.19332566168009</v>
      </c>
      <c r="X10" s="28"/>
      <c r="AC10" s="74">
        <v>42795</v>
      </c>
    </row>
    <row r="11" spans="1:29" s="2" customFormat="1" x14ac:dyDescent="0.2">
      <c r="A11" s="346" t="str">
        <f t="shared" si="7"/>
        <v>+</v>
      </c>
      <c r="B11" s="330">
        <v>39934</v>
      </c>
      <c r="C11" s="71">
        <f t="shared" si="8"/>
        <v>0.61290322580645162</v>
      </c>
      <c r="D11" s="16">
        <v>34587</v>
      </c>
      <c r="E11" s="16">
        <v>603</v>
      </c>
      <c r="F11" s="17">
        <v>28660</v>
      </c>
      <c r="G11" s="16">
        <v>429</v>
      </c>
      <c r="H11" s="16">
        <v>132</v>
      </c>
      <c r="I11" s="16">
        <v>2288</v>
      </c>
      <c r="J11" s="17">
        <v>828</v>
      </c>
      <c r="K11" s="17">
        <v>508</v>
      </c>
      <c r="L11" s="17">
        <v>1074</v>
      </c>
      <c r="M11" s="17">
        <v>64</v>
      </c>
      <c r="N11" s="17">
        <v>2410</v>
      </c>
      <c r="O11" s="113">
        <v>2542</v>
      </c>
      <c r="P11" s="116">
        <f t="shared" si="14"/>
        <v>4894</v>
      </c>
      <c r="Q11" s="116">
        <f t="shared" si="9"/>
        <v>3116</v>
      </c>
      <c r="R11" s="117">
        <f t="shared" si="10"/>
        <v>1582</v>
      </c>
      <c r="S11" s="115">
        <f t="shared" si="15"/>
        <v>109.61104524419628</v>
      </c>
      <c r="T11" s="18">
        <f t="shared" si="11"/>
        <v>120.03081664098613</v>
      </c>
      <c r="U11" s="18">
        <f t="shared" si="12"/>
        <v>126.35782747603834</v>
      </c>
      <c r="V11" s="18">
        <f t="shared" si="13"/>
        <v>128.05526036131775</v>
      </c>
      <c r="W11" s="26">
        <f t="shared" si="16"/>
        <v>123.59033371691599</v>
      </c>
      <c r="X11" s="27"/>
      <c r="AC11" s="74">
        <v>42826</v>
      </c>
    </row>
    <row r="12" spans="1:29" s="2" customFormat="1" x14ac:dyDescent="0.2">
      <c r="A12" s="346" t="str">
        <f t="shared" si="7"/>
        <v>+</v>
      </c>
      <c r="B12" s="330">
        <v>39965</v>
      </c>
      <c r="C12" s="71">
        <f t="shared" si="8"/>
        <v>0.66666666666666663</v>
      </c>
      <c r="D12" s="16">
        <v>35184</v>
      </c>
      <c r="E12" s="16">
        <v>605</v>
      </c>
      <c r="F12" s="17">
        <v>28876</v>
      </c>
      <c r="G12" s="16">
        <v>447</v>
      </c>
      <c r="H12" s="16">
        <v>142</v>
      </c>
      <c r="I12" s="16">
        <v>2406</v>
      </c>
      <c r="J12" s="17">
        <v>925</v>
      </c>
      <c r="K12" s="17">
        <v>542</v>
      </c>
      <c r="L12" s="17">
        <v>1170</v>
      </c>
      <c r="M12" s="17">
        <v>69</v>
      </c>
      <c r="N12" s="17">
        <v>2638</v>
      </c>
      <c r="O12" s="113">
        <v>2780</v>
      </c>
      <c r="P12" s="116">
        <f t="shared" si="14"/>
        <v>5254</v>
      </c>
      <c r="Q12" s="116">
        <f t="shared" si="9"/>
        <v>3331</v>
      </c>
      <c r="R12" s="117">
        <f t="shared" si="10"/>
        <v>1712</v>
      </c>
      <c r="S12" s="115">
        <f t="shared" si="15"/>
        <v>110.43714384059358</v>
      </c>
      <c r="T12" s="18">
        <f t="shared" si="11"/>
        <v>128.31278890600925</v>
      </c>
      <c r="U12" s="18">
        <f t="shared" si="12"/>
        <v>136.74121405750799</v>
      </c>
      <c r="V12" s="18">
        <f t="shared" si="13"/>
        <v>140.17003188097766</v>
      </c>
      <c r="W12" s="26">
        <f t="shared" si="16"/>
        <v>134.63751438434983</v>
      </c>
      <c r="X12" s="27"/>
      <c r="AC12" s="74">
        <v>42856</v>
      </c>
    </row>
    <row r="13" spans="1:29" s="2" customFormat="1" ht="12" customHeight="1" x14ac:dyDescent="0.2">
      <c r="A13" s="346" t="str">
        <f t="shared" si="7"/>
        <v>+</v>
      </c>
      <c r="B13" s="330">
        <v>39995</v>
      </c>
      <c r="C13" s="71">
        <f t="shared" si="8"/>
        <v>0.74193548387096775</v>
      </c>
      <c r="D13" s="16">
        <v>37345</v>
      </c>
      <c r="E13" s="16">
        <v>561</v>
      </c>
      <c r="F13" s="17">
        <v>30743</v>
      </c>
      <c r="G13" s="16">
        <v>466</v>
      </c>
      <c r="H13" s="16">
        <v>130</v>
      </c>
      <c r="I13" s="16">
        <v>2572</v>
      </c>
      <c r="J13" s="17">
        <v>967</v>
      </c>
      <c r="K13" s="17">
        <v>594</v>
      </c>
      <c r="L13" s="17">
        <v>1245</v>
      </c>
      <c r="M13" s="17">
        <v>66</v>
      </c>
      <c r="N13" s="17">
        <v>2807</v>
      </c>
      <c r="O13" s="113">
        <v>2937</v>
      </c>
      <c r="P13" s="116">
        <f t="shared" si="14"/>
        <v>5574</v>
      </c>
      <c r="Q13" s="116">
        <f t="shared" si="9"/>
        <v>3539</v>
      </c>
      <c r="R13" s="117">
        <f t="shared" si="10"/>
        <v>1839</v>
      </c>
      <c r="S13" s="115">
        <f t="shared" si="15"/>
        <v>117.57754235667572</v>
      </c>
      <c r="T13" s="18">
        <f t="shared" si="11"/>
        <v>136.32511556240371</v>
      </c>
      <c r="U13" s="18">
        <f t="shared" si="12"/>
        <v>146.88498402555911</v>
      </c>
      <c r="V13" s="18">
        <f t="shared" si="13"/>
        <v>149.14984059511158</v>
      </c>
      <c r="W13" s="26">
        <f t="shared" si="16"/>
        <v>143.2681242807825</v>
      </c>
      <c r="X13" s="27"/>
      <c r="AC13" s="74">
        <v>42887</v>
      </c>
    </row>
    <row r="14" spans="1:29" s="2" customFormat="1" x14ac:dyDescent="0.2">
      <c r="A14" s="346" t="str">
        <f t="shared" si="7"/>
        <v>+</v>
      </c>
      <c r="B14" s="330">
        <v>40026</v>
      </c>
      <c r="C14" s="71">
        <f t="shared" si="8"/>
        <v>0.67741935483870963</v>
      </c>
      <c r="D14" s="16">
        <v>35968</v>
      </c>
      <c r="E14" s="16">
        <v>684</v>
      </c>
      <c r="F14" s="17">
        <v>29941</v>
      </c>
      <c r="G14" s="16">
        <v>535</v>
      </c>
      <c r="H14" s="16">
        <v>107</v>
      </c>
      <c r="I14" s="16">
        <v>2401</v>
      </c>
      <c r="J14" s="17">
        <v>819</v>
      </c>
      <c r="K14" s="17">
        <v>456</v>
      </c>
      <c r="L14" s="17">
        <v>953</v>
      </c>
      <c r="M14" s="17">
        <v>72</v>
      </c>
      <c r="N14" s="17">
        <v>2227</v>
      </c>
      <c r="O14" s="113">
        <v>2334</v>
      </c>
      <c r="P14" s="116">
        <f t="shared" si="14"/>
        <v>4808</v>
      </c>
      <c r="Q14" s="116">
        <f t="shared" si="9"/>
        <v>3220</v>
      </c>
      <c r="R14" s="117">
        <f t="shared" si="10"/>
        <v>1409</v>
      </c>
      <c r="S14" s="115">
        <f t="shared" si="15"/>
        <v>114.51026886449689</v>
      </c>
      <c r="T14" s="18">
        <f t="shared" si="11"/>
        <v>124.03697996918336</v>
      </c>
      <c r="U14" s="18">
        <f t="shared" si="12"/>
        <v>112.53993610223642</v>
      </c>
      <c r="V14" s="18">
        <f t="shared" si="13"/>
        <v>118.33156216790648</v>
      </c>
      <c r="W14" s="26">
        <f t="shared" si="16"/>
        <v>109.66628308400462</v>
      </c>
      <c r="X14" s="27"/>
      <c r="AC14" s="74">
        <v>42917</v>
      </c>
    </row>
    <row r="15" spans="1:29" s="2" customFormat="1" x14ac:dyDescent="0.2">
      <c r="A15" s="346" t="str">
        <f t="shared" si="7"/>
        <v>+</v>
      </c>
      <c r="B15" s="331">
        <v>40057</v>
      </c>
      <c r="C15" s="71">
        <f t="shared" si="8"/>
        <v>0.73333333333333328</v>
      </c>
      <c r="D15" s="16">
        <v>35587</v>
      </c>
      <c r="E15" s="16">
        <v>489</v>
      </c>
      <c r="F15" s="17">
        <v>29257</v>
      </c>
      <c r="G15" s="16">
        <v>448</v>
      </c>
      <c r="H15" s="16">
        <v>130</v>
      </c>
      <c r="I15" s="16">
        <v>2492</v>
      </c>
      <c r="J15" s="17">
        <v>913</v>
      </c>
      <c r="K15" s="17">
        <v>558</v>
      </c>
      <c r="L15" s="17">
        <v>1229</v>
      </c>
      <c r="M15" s="17">
        <v>70</v>
      </c>
      <c r="N15" s="17">
        <v>2701</v>
      </c>
      <c r="O15" s="113">
        <v>2831</v>
      </c>
      <c r="P15" s="116">
        <f t="shared" si="14"/>
        <v>5392</v>
      </c>
      <c r="Q15" s="116">
        <f t="shared" si="9"/>
        <v>3405</v>
      </c>
      <c r="R15" s="117">
        <f t="shared" si="10"/>
        <v>1787</v>
      </c>
      <c r="S15" s="115">
        <f t="shared" si="15"/>
        <v>111.89428997590545</v>
      </c>
      <c r="T15" s="18">
        <f t="shared" si="11"/>
        <v>131.16332819722649</v>
      </c>
      <c r="U15" s="18">
        <f t="shared" si="12"/>
        <v>142.73162939297123</v>
      </c>
      <c r="V15" s="18">
        <f t="shared" si="13"/>
        <v>143.51753453772582</v>
      </c>
      <c r="W15" s="26">
        <f t="shared" si="16"/>
        <v>141.42692750287688</v>
      </c>
      <c r="X15" s="27"/>
      <c r="Y15" s="10"/>
      <c r="AC15" s="74">
        <v>42948</v>
      </c>
    </row>
    <row r="16" spans="1:29" s="2" customFormat="1" x14ac:dyDescent="0.2">
      <c r="A16" s="346" t="str">
        <f t="shared" si="7"/>
        <v>+</v>
      </c>
      <c r="B16" s="330">
        <v>40087</v>
      </c>
      <c r="C16" s="71">
        <f t="shared" si="8"/>
        <v>0.70967741935483875</v>
      </c>
      <c r="D16" s="16">
        <v>34452</v>
      </c>
      <c r="E16" s="16">
        <v>201</v>
      </c>
      <c r="F16" s="17">
        <v>28790</v>
      </c>
      <c r="G16" s="16">
        <v>376</v>
      </c>
      <c r="H16" s="16">
        <v>100</v>
      </c>
      <c r="I16" s="16">
        <v>2450</v>
      </c>
      <c r="J16" s="17">
        <v>878</v>
      </c>
      <c r="K16" s="17">
        <v>491</v>
      </c>
      <c r="L16" s="17">
        <v>1123</v>
      </c>
      <c r="M16" s="17">
        <v>42</v>
      </c>
      <c r="N16" s="17">
        <v>2492</v>
      </c>
      <c r="O16" s="113">
        <v>2592</v>
      </c>
      <c r="P16" s="116">
        <f t="shared" si="14"/>
        <v>5084</v>
      </c>
      <c r="Q16" s="116">
        <f t="shared" si="9"/>
        <v>3328</v>
      </c>
      <c r="R16" s="117">
        <f t="shared" si="10"/>
        <v>1614</v>
      </c>
      <c r="S16" s="115">
        <f t="shared" si="15"/>
        <v>110.1082342142502</v>
      </c>
      <c r="T16" s="18">
        <f t="shared" si="11"/>
        <v>128.19722650231125</v>
      </c>
      <c r="U16" s="18">
        <f t="shared" si="12"/>
        <v>128.91373801916933</v>
      </c>
      <c r="V16" s="18">
        <f t="shared" si="13"/>
        <v>132.41232731137089</v>
      </c>
      <c r="W16" s="26">
        <f t="shared" si="16"/>
        <v>129.22899884925201</v>
      </c>
      <c r="X16" s="27"/>
      <c r="AC16" s="74">
        <v>42979</v>
      </c>
    </row>
    <row r="17" spans="1:29" s="2" customFormat="1" x14ac:dyDescent="0.2">
      <c r="A17" s="346" t="str">
        <f t="shared" si="7"/>
        <v>+</v>
      </c>
      <c r="B17" s="331">
        <v>40118</v>
      </c>
      <c r="C17" s="71">
        <f t="shared" si="8"/>
        <v>0.7</v>
      </c>
      <c r="D17" s="16">
        <v>32494</v>
      </c>
      <c r="E17" s="16">
        <v>95</v>
      </c>
      <c r="F17" s="17">
        <v>27194</v>
      </c>
      <c r="G17" s="17">
        <v>278</v>
      </c>
      <c r="H17" s="17">
        <v>53</v>
      </c>
      <c r="I17" s="17">
        <v>2288</v>
      </c>
      <c r="J17" s="17">
        <v>873</v>
      </c>
      <c r="K17" s="17">
        <v>517</v>
      </c>
      <c r="L17" s="17">
        <v>1166</v>
      </c>
      <c r="M17" s="17">
        <v>29</v>
      </c>
      <c r="N17" s="17">
        <v>2556</v>
      </c>
      <c r="O17" s="113">
        <v>2609</v>
      </c>
      <c r="P17" s="116">
        <f t="shared" si="14"/>
        <v>4926</v>
      </c>
      <c r="Q17" s="116">
        <f t="shared" si="9"/>
        <v>3161</v>
      </c>
      <c r="R17" s="233">
        <f t="shared" si="10"/>
        <v>1683</v>
      </c>
      <c r="S17" s="18">
        <f t="shared" si="15"/>
        <v>104.00428347420355</v>
      </c>
      <c r="T17" s="18">
        <f t="shared" si="11"/>
        <v>121.76425269645608</v>
      </c>
      <c r="U17" s="18">
        <f t="shared" si="12"/>
        <v>134.42492012779553</v>
      </c>
      <c r="V17" s="18">
        <f t="shared" si="13"/>
        <v>135.81296493092455</v>
      </c>
      <c r="W17" s="18">
        <f t="shared" si="16"/>
        <v>134.17721518987344</v>
      </c>
      <c r="X17" s="27"/>
      <c r="AC17" s="74">
        <v>43009</v>
      </c>
    </row>
    <row r="18" spans="1:29" s="2" customFormat="1" ht="12.75" customHeight="1" thickBot="1" x14ac:dyDescent="0.25">
      <c r="A18" s="347" t="str">
        <f t="shared" si="7"/>
        <v>+</v>
      </c>
      <c r="B18" s="332">
        <v>40148</v>
      </c>
      <c r="C18" s="93">
        <f t="shared" si="8"/>
        <v>0.70967741935483875</v>
      </c>
      <c r="D18" s="94">
        <v>31403</v>
      </c>
      <c r="E18" s="94">
        <v>39</v>
      </c>
      <c r="F18" s="95">
        <v>26908</v>
      </c>
      <c r="G18" s="95">
        <v>217</v>
      </c>
      <c r="H18" s="95">
        <v>77</v>
      </c>
      <c r="I18" s="95">
        <v>2067</v>
      </c>
      <c r="J18" s="95">
        <v>762</v>
      </c>
      <c r="K18" s="95">
        <v>405</v>
      </c>
      <c r="L18" s="95">
        <v>901</v>
      </c>
      <c r="M18" s="95">
        <v>27</v>
      </c>
      <c r="N18" s="95">
        <v>2068</v>
      </c>
      <c r="O18" s="95">
        <v>2144</v>
      </c>
      <c r="P18" s="234">
        <f t="shared" si="14"/>
        <v>4239</v>
      </c>
      <c r="Q18" s="234">
        <f t="shared" si="9"/>
        <v>2829</v>
      </c>
      <c r="R18" s="235">
        <f t="shared" si="10"/>
        <v>1306</v>
      </c>
      <c r="S18" s="202">
        <f t="shared" si="15"/>
        <v>102.9104677400849</v>
      </c>
      <c r="T18" s="202">
        <f t="shared" si="11"/>
        <v>108.9753466872111</v>
      </c>
      <c r="U18" s="202">
        <f t="shared" si="12"/>
        <v>104.31309904153355</v>
      </c>
      <c r="V18" s="202">
        <f t="shared" si="13"/>
        <v>109.88310308182785</v>
      </c>
      <c r="W18" s="202">
        <f t="shared" si="16"/>
        <v>103.68239355581127</v>
      </c>
      <c r="X18" s="60"/>
      <c r="AC18" s="74">
        <v>43040</v>
      </c>
    </row>
    <row r="19" spans="1:29" s="11" customFormat="1" ht="12.95" hidden="1" customHeight="1" thickTop="1" thickBot="1" x14ac:dyDescent="0.25">
      <c r="A19" s="341" t="s">
        <v>93</v>
      </c>
      <c r="B19" s="36" t="s">
        <v>52</v>
      </c>
      <c r="C19" s="72">
        <f>SUBTOTAL(1,C7:C18)</f>
        <v>0.69061699948796729</v>
      </c>
      <c r="D19" s="96">
        <f>SUBTOTAL(1,D7:D18)</f>
        <v>33754.583333333336</v>
      </c>
      <c r="E19" s="96">
        <f t="shared" ref="E19:R19" si="17">SUBTOTAL(1,E7:E18)</f>
        <v>318.58333333333331</v>
      </c>
      <c r="F19" s="96">
        <f t="shared" si="17"/>
        <v>28241.833333333332</v>
      </c>
      <c r="G19" s="96">
        <f t="shared" si="17"/>
        <v>349.66666666666669</v>
      </c>
      <c r="H19" s="96">
        <f t="shared" si="17"/>
        <v>98.166666666666671</v>
      </c>
      <c r="I19" s="96">
        <f t="shared" si="17"/>
        <v>2289.75</v>
      </c>
      <c r="J19" s="96">
        <f t="shared" si="17"/>
        <v>833.41666666666663</v>
      </c>
      <c r="K19" s="96">
        <f t="shared" si="17"/>
        <v>496.83333333333331</v>
      </c>
      <c r="L19" s="96">
        <f t="shared" si="17"/>
        <v>1075.1666666666667</v>
      </c>
      <c r="M19" s="96">
        <f t="shared" si="17"/>
        <v>50.583333333333336</v>
      </c>
      <c r="N19" s="96">
        <f t="shared" si="17"/>
        <v>2405.4166666666665</v>
      </c>
      <c r="O19" s="236">
        <f t="shared" si="17"/>
        <v>2503.5</v>
      </c>
      <c r="P19" s="96">
        <f t="shared" si="17"/>
        <v>4843.916666666667</v>
      </c>
      <c r="Q19" s="96">
        <f t="shared" si="17"/>
        <v>3123.1666666666665</v>
      </c>
      <c r="R19" s="126">
        <f t="shared" si="17"/>
        <v>1572</v>
      </c>
      <c r="S19" s="237">
        <v>100</v>
      </c>
      <c r="T19" s="237">
        <v>100</v>
      </c>
      <c r="U19" s="237">
        <v>100</v>
      </c>
      <c r="V19" s="237">
        <v>100</v>
      </c>
      <c r="W19" s="237">
        <v>100</v>
      </c>
      <c r="X19" s="58"/>
      <c r="AC19" s="74">
        <v>43070</v>
      </c>
    </row>
    <row r="20" spans="1:29" x14ac:dyDescent="0.2">
      <c r="A20" s="348" t="str">
        <f t="shared" ref="A20:A31" si="18">IF(MONTH(B20)&lt;=MONTH(MONAT),"+","-")</f>
        <v>+</v>
      </c>
      <c r="B20" s="333">
        <v>40179</v>
      </c>
      <c r="C20" s="83">
        <f t="shared" ref="C20:C31" si="19">NETWORKDAYS(B20,EOMONTH(B20,0),WOCHENFEIERTAGE)/DAY(EOMONTH(B20,0))</f>
        <v>0.61290322580645162</v>
      </c>
      <c r="D20" s="21">
        <v>28786</v>
      </c>
      <c r="E20" s="21">
        <v>14</v>
      </c>
      <c r="F20" s="22">
        <v>24863</v>
      </c>
      <c r="G20" s="21">
        <v>147</v>
      </c>
      <c r="H20" s="21">
        <v>74</v>
      </c>
      <c r="I20" s="21">
        <v>1817</v>
      </c>
      <c r="J20" s="22">
        <v>643</v>
      </c>
      <c r="K20" s="22">
        <v>350</v>
      </c>
      <c r="L20" s="22">
        <v>852</v>
      </c>
      <c r="M20" s="22">
        <v>25</v>
      </c>
      <c r="N20" s="22">
        <v>1845</v>
      </c>
      <c r="O20" s="121">
        <v>1920</v>
      </c>
      <c r="P20" s="118">
        <f t="shared" ref="P20:P31" si="20">SUM(H20:M20)</f>
        <v>3761</v>
      </c>
      <c r="Q20" s="118">
        <f t="shared" ref="Q20:Q31" si="21">I20+J20</f>
        <v>2460</v>
      </c>
      <c r="R20" s="119">
        <f t="shared" ref="R20:R31" si="22">K20+L20</f>
        <v>1202</v>
      </c>
      <c r="S20" s="114">
        <f t="shared" si="15"/>
        <v>95.089302788082762</v>
      </c>
      <c r="T20" s="89">
        <f t="shared" ref="T20:T31" si="23">Q20/Q$7*100</f>
        <v>94.761171032357467</v>
      </c>
      <c r="U20" s="89">
        <f t="shared" ref="U20:U31" si="24">R20/R$7*100</f>
        <v>96.006389776357821</v>
      </c>
      <c r="V20" s="89">
        <f t="shared" si="13"/>
        <v>98.034006376195535</v>
      </c>
      <c r="W20" s="90">
        <f t="shared" si="16"/>
        <v>98.043728423475258</v>
      </c>
      <c r="X20" s="55"/>
      <c r="AC20" s="74">
        <v>43101</v>
      </c>
    </row>
    <row r="21" spans="1:29" x14ac:dyDescent="0.2">
      <c r="A21" s="346" t="str">
        <f t="shared" si="18"/>
        <v>+</v>
      </c>
      <c r="B21" s="334">
        <v>40210</v>
      </c>
      <c r="C21" s="83">
        <f t="shared" si="19"/>
        <v>0.7142857142857143</v>
      </c>
      <c r="D21" s="21">
        <v>31595</v>
      </c>
      <c r="E21" s="21">
        <v>37</v>
      </c>
      <c r="F21" s="22">
        <v>26938</v>
      </c>
      <c r="G21" s="21">
        <v>189</v>
      </c>
      <c r="H21" s="21">
        <v>78</v>
      </c>
      <c r="I21" s="21">
        <v>2046</v>
      </c>
      <c r="J21" s="22">
        <v>781</v>
      </c>
      <c r="K21" s="22">
        <v>434</v>
      </c>
      <c r="L21" s="22">
        <v>1049</v>
      </c>
      <c r="M21" s="22">
        <v>43</v>
      </c>
      <c r="N21" s="22">
        <v>2264</v>
      </c>
      <c r="O21" s="121">
        <v>2343</v>
      </c>
      <c r="P21" s="116">
        <f t="shared" si="20"/>
        <v>4431</v>
      </c>
      <c r="Q21" s="116">
        <f t="shared" si="21"/>
        <v>2827</v>
      </c>
      <c r="R21" s="117">
        <f t="shared" si="22"/>
        <v>1483</v>
      </c>
      <c r="S21" s="115">
        <f t="shared" si="15"/>
        <v>103.02520365625118</v>
      </c>
      <c r="T21" s="18">
        <f t="shared" si="23"/>
        <v>108.89830508474576</v>
      </c>
      <c r="U21" s="18">
        <f t="shared" si="24"/>
        <v>118.45047923322684</v>
      </c>
      <c r="V21" s="18">
        <f t="shared" si="13"/>
        <v>120.29755579171095</v>
      </c>
      <c r="W21" s="26">
        <f t="shared" si="16"/>
        <v>120.71346375143844</v>
      </c>
      <c r="X21" s="29"/>
    </row>
    <row r="22" spans="1:29" x14ac:dyDescent="0.2">
      <c r="A22" s="346" t="str">
        <f t="shared" si="18"/>
        <v>+</v>
      </c>
      <c r="B22" s="334">
        <v>40238</v>
      </c>
      <c r="C22" s="71">
        <f t="shared" si="19"/>
        <v>0.74193548387096775</v>
      </c>
      <c r="D22" s="23">
        <v>33079</v>
      </c>
      <c r="E22" s="23">
        <v>98</v>
      </c>
      <c r="F22" s="24">
        <v>27641</v>
      </c>
      <c r="G22" s="23">
        <v>277</v>
      </c>
      <c r="H22" s="23">
        <v>69</v>
      </c>
      <c r="I22" s="23">
        <v>2294</v>
      </c>
      <c r="J22" s="24">
        <v>911</v>
      </c>
      <c r="K22" s="24">
        <v>530</v>
      </c>
      <c r="L22" s="24">
        <v>1223</v>
      </c>
      <c r="M22" s="24">
        <v>36</v>
      </c>
      <c r="N22" s="24">
        <v>2665</v>
      </c>
      <c r="O22" s="122">
        <v>2733</v>
      </c>
      <c r="P22" s="116">
        <f t="shared" si="20"/>
        <v>5063</v>
      </c>
      <c r="Q22" s="116">
        <f t="shared" si="21"/>
        <v>3205</v>
      </c>
      <c r="R22" s="117">
        <f t="shared" si="22"/>
        <v>1753</v>
      </c>
      <c r="S22" s="115">
        <f t="shared" si="15"/>
        <v>105.71384862508127</v>
      </c>
      <c r="T22" s="18">
        <f t="shared" si="23"/>
        <v>123.45916795069338</v>
      </c>
      <c r="U22" s="18">
        <f t="shared" si="24"/>
        <v>140.01597444089458</v>
      </c>
      <c r="V22" s="18">
        <f t="shared" si="13"/>
        <v>141.6046758767269</v>
      </c>
      <c r="W22" s="26">
        <f t="shared" si="16"/>
        <v>140.73647871116225</v>
      </c>
      <c r="X22" s="29"/>
    </row>
    <row r="23" spans="1:29" x14ac:dyDescent="0.2">
      <c r="A23" s="346" t="str">
        <f t="shared" si="18"/>
        <v>+</v>
      </c>
      <c r="B23" s="334">
        <v>40269</v>
      </c>
      <c r="C23" s="71">
        <f t="shared" si="19"/>
        <v>0.66666666666666663</v>
      </c>
      <c r="D23" s="23">
        <v>34754</v>
      </c>
      <c r="E23" s="23">
        <v>338</v>
      </c>
      <c r="F23" s="24">
        <v>28858</v>
      </c>
      <c r="G23" s="23">
        <v>377</v>
      </c>
      <c r="H23" s="23">
        <v>86</v>
      </c>
      <c r="I23" s="23">
        <v>2445</v>
      </c>
      <c r="J23" s="24">
        <v>884</v>
      </c>
      <c r="K23" s="24">
        <v>528</v>
      </c>
      <c r="L23" s="24">
        <v>1188</v>
      </c>
      <c r="M23" s="24">
        <v>51</v>
      </c>
      <c r="N23" s="24">
        <v>2599</v>
      </c>
      <c r="O23" s="122">
        <v>2658</v>
      </c>
      <c r="P23" s="116">
        <f t="shared" si="20"/>
        <v>5182</v>
      </c>
      <c r="Q23" s="116">
        <f t="shared" si="21"/>
        <v>3329</v>
      </c>
      <c r="R23" s="117">
        <f t="shared" si="22"/>
        <v>1716</v>
      </c>
      <c r="S23" s="115">
        <f t="shared" si="15"/>
        <v>110.36830229089378</v>
      </c>
      <c r="T23" s="18">
        <f t="shared" si="23"/>
        <v>128.23574730354392</v>
      </c>
      <c r="U23" s="18">
        <f t="shared" si="24"/>
        <v>137.06070287539936</v>
      </c>
      <c r="V23" s="18">
        <f t="shared" si="13"/>
        <v>138.09776833156218</v>
      </c>
      <c r="W23" s="26">
        <f t="shared" si="16"/>
        <v>136.70886075949366</v>
      </c>
      <c r="X23" s="29"/>
    </row>
    <row r="24" spans="1:29" x14ac:dyDescent="0.2">
      <c r="A24" s="346" t="str">
        <f t="shared" si="18"/>
        <v>+</v>
      </c>
      <c r="B24" s="334">
        <v>40299</v>
      </c>
      <c r="C24" s="71">
        <f t="shared" si="19"/>
        <v>0.61290322580645162</v>
      </c>
      <c r="D24" s="23">
        <v>34639</v>
      </c>
      <c r="E24" s="23">
        <v>424</v>
      </c>
      <c r="F24" s="24">
        <v>28633</v>
      </c>
      <c r="G24" s="23">
        <v>434</v>
      </c>
      <c r="H24" s="23">
        <v>134</v>
      </c>
      <c r="I24" s="23">
        <v>2429</v>
      </c>
      <c r="J24" s="24">
        <v>858</v>
      </c>
      <c r="K24" s="24">
        <v>521</v>
      </c>
      <c r="L24" s="24">
        <v>1147</v>
      </c>
      <c r="M24" s="24">
        <v>59</v>
      </c>
      <c r="N24" s="24">
        <v>2526</v>
      </c>
      <c r="O24" s="122">
        <v>2660</v>
      </c>
      <c r="P24" s="116">
        <f t="shared" si="20"/>
        <v>5148</v>
      </c>
      <c r="Q24" s="116">
        <f t="shared" si="21"/>
        <v>3287</v>
      </c>
      <c r="R24" s="117">
        <f t="shared" si="22"/>
        <v>1668</v>
      </c>
      <c r="S24" s="115">
        <f t="shared" si="15"/>
        <v>109.50778291964663</v>
      </c>
      <c r="T24" s="18">
        <f t="shared" si="23"/>
        <v>126.61787365177194</v>
      </c>
      <c r="U24" s="18">
        <f t="shared" si="24"/>
        <v>133.22683706070288</v>
      </c>
      <c r="V24" s="18">
        <f t="shared" si="13"/>
        <v>134.21891604675878</v>
      </c>
      <c r="W24" s="26">
        <f t="shared" si="16"/>
        <v>131.99079401611047</v>
      </c>
      <c r="X24" s="29"/>
      <c r="AB24" s="47"/>
    </row>
    <row r="25" spans="1:29" x14ac:dyDescent="0.2">
      <c r="A25" s="346" t="str">
        <f t="shared" si="18"/>
        <v>+</v>
      </c>
      <c r="B25" s="334">
        <v>40330</v>
      </c>
      <c r="C25" s="71">
        <f t="shared" si="19"/>
        <v>0.7</v>
      </c>
      <c r="D25" s="23">
        <v>35146</v>
      </c>
      <c r="E25" s="23">
        <v>639</v>
      </c>
      <c r="F25" s="24">
        <v>28461</v>
      </c>
      <c r="G25" s="23">
        <v>447</v>
      </c>
      <c r="H25" s="23">
        <v>155</v>
      </c>
      <c r="I25" s="23">
        <v>2515</v>
      </c>
      <c r="J25" s="24">
        <v>943</v>
      </c>
      <c r="K25" s="24">
        <v>579</v>
      </c>
      <c r="L25" s="24">
        <v>1315</v>
      </c>
      <c r="M25" s="24">
        <v>93</v>
      </c>
      <c r="N25" s="24">
        <v>2837</v>
      </c>
      <c r="O25" s="122">
        <v>2991</v>
      </c>
      <c r="P25" s="116">
        <f t="shared" si="20"/>
        <v>5600</v>
      </c>
      <c r="Q25" s="116">
        <f t="shared" si="21"/>
        <v>3458</v>
      </c>
      <c r="R25" s="117">
        <f t="shared" si="22"/>
        <v>1894</v>
      </c>
      <c r="S25" s="115">
        <f t="shared" si="15"/>
        <v>108.84996366695987</v>
      </c>
      <c r="T25" s="18">
        <f t="shared" si="23"/>
        <v>133.20493066255779</v>
      </c>
      <c r="U25" s="18">
        <f t="shared" si="24"/>
        <v>151.2779552715655</v>
      </c>
      <c r="V25" s="18">
        <f t="shared" si="13"/>
        <v>150.74388947927736</v>
      </c>
      <c r="W25" s="26">
        <f t="shared" si="16"/>
        <v>151.32336018411968</v>
      </c>
      <c r="X25" s="29"/>
    </row>
    <row r="26" spans="1:29" x14ac:dyDescent="0.2">
      <c r="A26" s="346" t="str">
        <f t="shared" si="18"/>
        <v>+</v>
      </c>
      <c r="B26" s="334">
        <v>40360</v>
      </c>
      <c r="C26" s="71">
        <f t="shared" si="19"/>
        <v>0.70967741935483875</v>
      </c>
      <c r="D26" s="23">
        <v>38095</v>
      </c>
      <c r="E26" s="23">
        <v>629</v>
      </c>
      <c r="F26" s="24">
        <v>31223</v>
      </c>
      <c r="G26" s="23">
        <v>481</v>
      </c>
      <c r="H26" s="23">
        <v>131</v>
      </c>
      <c r="I26" s="23">
        <v>2652</v>
      </c>
      <c r="J26" s="24">
        <v>977</v>
      </c>
      <c r="K26" s="24">
        <v>591</v>
      </c>
      <c r="L26" s="24">
        <v>1351</v>
      </c>
      <c r="M26" s="24">
        <v>96</v>
      </c>
      <c r="N26" s="24">
        <v>2884</v>
      </c>
      <c r="O26" s="122">
        <v>3015</v>
      </c>
      <c r="P26" s="116">
        <f t="shared" si="20"/>
        <v>5798</v>
      </c>
      <c r="Q26" s="116">
        <f t="shared" si="21"/>
        <v>3629</v>
      </c>
      <c r="R26" s="117">
        <f t="shared" si="22"/>
        <v>1942</v>
      </c>
      <c r="S26" s="115">
        <f t="shared" si="15"/>
        <v>119.41331701533637</v>
      </c>
      <c r="T26" s="18">
        <f t="shared" si="23"/>
        <v>139.79198767334361</v>
      </c>
      <c r="U26" s="18">
        <f t="shared" si="24"/>
        <v>155.11182108626198</v>
      </c>
      <c r="V26" s="18">
        <f t="shared" si="13"/>
        <v>153.24123273113707</v>
      </c>
      <c r="W26" s="26">
        <f t="shared" si="16"/>
        <v>155.46605293440737</v>
      </c>
      <c r="X26" s="29"/>
    </row>
    <row r="27" spans="1:29" x14ac:dyDescent="0.2">
      <c r="A27" s="346" t="str">
        <f t="shared" si="18"/>
        <v>+</v>
      </c>
      <c r="B27" s="334">
        <v>40391</v>
      </c>
      <c r="C27" s="71">
        <f t="shared" si="19"/>
        <v>0.70967741935483875</v>
      </c>
      <c r="D27" s="23">
        <v>36125</v>
      </c>
      <c r="E27" s="23">
        <v>534</v>
      </c>
      <c r="F27" s="24">
        <v>29996</v>
      </c>
      <c r="G27" s="23">
        <v>519</v>
      </c>
      <c r="H27" s="23">
        <v>110</v>
      </c>
      <c r="I27" s="23">
        <v>2470</v>
      </c>
      <c r="J27" s="24">
        <v>855</v>
      </c>
      <c r="K27" s="24">
        <v>483</v>
      </c>
      <c r="L27" s="24">
        <v>1093</v>
      </c>
      <c r="M27" s="24">
        <v>64</v>
      </c>
      <c r="N27" s="24">
        <v>2430</v>
      </c>
      <c r="O27" s="122">
        <v>2541</v>
      </c>
      <c r="P27" s="116">
        <f t="shared" si="20"/>
        <v>5075</v>
      </c>
      <c r="Q27" s="116">
        <f t="shared" si="21"/>
        <v>3325</v>
      </c>
      <c r="R27" s="117">
        <f t="shared" si="22"/>
        <v>1576</v>
      </c>
      <c r="S27" s="115">
        <f t="shared" si="15"/>
        <v>114.72061804413509</v>
      </c>
      <c r="T27" s="18">
        <f t="shared" si="23"/>
        <v>128.08166409861326</v>
      </c>
      <c r="U27" s="18">
        <f t="shared" si="24"/>
        <v>125.87859424920127</v>
      </c>
      <c r="V27" s="18">
        <f t="shared" si="13"/>
        <v>129.11795961742826</v>
      </c>
      <c r="W27" s="26">
        <f t="shared" si="16"/>
        <v>125.77675489067894</v>
      </c>
      <c r="X27" s="29"/>
    </row>
    <row r="28" spans="1:29" x14ac:dyDescent="0.2">
      <c r="A28" s="346" t="str">
        <f t="shared" si="18"/>
        <v>+</v>
      </c>
      <c r="B28" s="335">
        <v>40422</v>
      </c>
      <c r="C28" s="71">
        <f t="shared" si="19"/>
        <v>0.73333333333333328</v>
      </c>
      <c r="D28" s="23">
        <v>32917</v>
      </c>
      <c r="E28" s="23">
        <v>446</v>
      </c>
      <c r="F28" s="24">
        <v>27275</v>
      </c>
      <c r="G28" s="23">
        <v>387</v>
      </c>
      <c r="H28" s="23">
        <v>145</v>
      </c>
      <c r="I28" s="23">
        <v>2361</v>
      </c>
      <c r="J28" s="24">
        <v>809</v>
      </c>
      <c r="K28" s="24">
        <v>424</v>
      </c>
      <c r="L28" s="24">
        <v>1012</v>
      </c>
      <c r="M28" s="24">
        <v>59</v>
      </c>
      <c r="N28" s="24">
        <v>2245</v>
      </c>
      <c r="O28" s="122">
        <v>2390</v>
      </c>
      <c r="P28" s="116">
        <f t="shared" si="20"/>
        <v>4810</v>
      </c>
      <c r="Q28" s="116">
        <f t="shared" si="21"/>
        <v>3170</v>
      </c>
      <c r="R28" s="117">
        <f t="shared" si="22"/>
        <v>1436</v>
      </c>
      <c r="S28" s="115">
        <f t="shared" si="15"/>
        <v>104.31407044785253</v>
      </c>
      <c r="T28" s="18">
        <f t="shared" si="23"/>
        <v>122.11093990755009</v>
      </c>
      <c r="U28" s="18">
        <f t="shared" si="24"/>
        <v>114.69648562300318</v>
      </c>
      <c r="V28" s="18">
        <f t="shared" si="13"/>
        <v>119.28799149840594</v>
      </c>
      <c r="W28" s="26">
        <f t="shared" si="16"/>
        <v>116.45569620253164</v>
      </c>
      <c r="X28" s="48" t="s">
        <v>9</v>
      </c>
    </row>
    <row r="29" spans="1:29" x14ac:dyDescent="0.2">
      <c r="A29" s="346" t="str">
        <f t="shared" si="18"/>
        <v>+</v>
      </c>
      <c r="B29" s="334">
        <v>40452</v>
      </c>
      <c r="C29" s="71">
        <f t="shared" si="19"/>
        <v>0.67741935483870963</v>
      </c>
      <c r="D29" s="23">
        <v>33901</v>
      </c>
      <c r="E29" s="23">
        <v>213</v>
      </c>
      <c r="F29" s="24">
        <v>28306</v>
      </c>
      <c r="G29" s="23">
        <v>361</v>
      </c>
      <c r="H29" s="23">
        <v>95</v>
      </c>
      <c r="I29" s="23">
        <v>2434</v>
      </c>
      <c r="J29" s="24">
        <v>841</v>
      </c>
      <c r="K29" s="24">
        <v>469</v>
      </c>
      <c r="L29" s="24">
        <v>1131</v>
      </c>
      <c r="M29" s="24">
        <v>51</v>
      </c>
      <c r="N29" s="24">
        <v>2440</v>
      </c>
      <c r="O29" s="122">
        <v>2536</v>
      </c>
      <c r="P29" s="116">
        <f t="shared" si="20"/>
        <v>5021</v>
      </c>
      <c r="Q29" s="116">
        <f t="shared" si="21"/>
        <v>3275</v>
      </c>
      <c r="R29" s="117">
        <f t="shared" si="22"/>
        <v>1600</v>
      </c>
      <c r="S29" s="115">
        <f t="shared" si="15"/>
        <v>108.25716143343405</v>
      </c>
      <c r="T29" s="18">
        <f t="shared" si="23"/>
        <v>126.15562403697997</v>
      </c>
      <c r="U29" s="18">
        <f t="shared" si="24"/>
        <v>127.79552715654951</v>
      </c>
      <c r="V29" s="18">
        <f t="shared" si="13"/>
        <v>129.64930924548352</v>
      </c>
      <c r="W29" s="26">
        <f t="shared" si="16"/>
        <v>130.14959723820482</v>
      </c>
      <c r="X29" s="29"/>
    </row>
    <row r="30" spans="1:29" x14ac:dyDescent="0.2">
      <c r="A30" s="346" t="str">
        <f t="shared" si="18"/>
        <v>+</v>
      </c>
      <c r="B30" s="335">
        <v>40483</v>
      </c>
      <c r="C30" s="71">
        <f t="shared" si="19"/>
        <v>0.7</v>
      </c>
      <c r="D30" s="23">
        <v>32491</v>
      </c>
      <c r="E30" s="23">
        <v>70</v>
      </c>
      <c r="F30" s="24">
        <v>27503</v>
      </c>
      <c r="G30" s="24">
        <v>280</v>
      </c>
      <c r="H30" s="24">
        <v>57</v>
      </c>
      <c r="I30" s="24">
        <v>2324</v>
      </c>
      <c r="J30" s="24">
        <v>884</v>
      </c>
      <c r="K30" s="24">
        <v>521</v>
      </c>
      <c r="L30" s="24">
        <v>1257</v>
      </c>
      <c r="M30" s="24">
        <v>45</v>
      </c>
      <c r="N30" s="24">
        <v>2662</v>
      </c>
      <c r="O30" s="122">
        <v>2719</v>
      </c>
      <c r="P30" s="116">
        <f t="shared" si="20"/>
        <v>5088</v>
      </c>
      <c r="Q30" s="116">
        <f t="shared" si="21"/>
        <v>3208</v>
      </c>
      <c r="R30" s="117">
        <f t="shared" si="22"/>
        <v>1778</v>
      </c>
      <c r="S30" s="115">
        <f t="shared" si="15"/>
        <v>105.18606341071633</v>
      </c>
      <c r="T30" s="18">
        <f t="shared" si="23"/>
        <v>123.57473035439138</v>
      </c>
      <c r="U30" s="18">
        <f t="shared" si="24"/>
        <v>142.01277955271564</v>
      </c>
      <c r="V30" s="18">
        <f t="shared" si="13"/>
        <v>141.44527098831031</v>
      </c>
      <c r="W30" s="26">
        <f t="shared" si="16"/>
        <v>144.64902186421173</v>
      </c>
      <c r="X30" s="29"/>
    </row>
    <row r="31" spans="1:29" ht="12.75" thickBot="1" x14ac:dyDescent="0.25">
      <c r="A31" s="347" t="str">
        <f t="shared" si="18"/>
        <v>+</v>
      </c>
      <c r="B31" s="336">
        <v>40513</v>
      </c>
      <c r="C31" s="93">
        <f t="shared" si="19"/>
        <v>0.74193548387096775</v>
      </c>
      <c r="D31" s="304">
        <v>30324</v>
      </c>
      <c r="E31" s="304">
        <v>13</v>
      </c>
      <c r="F31" s="305">
        <v>25907</v>
      </c>
      <c r="G31" s="305">
        <v>174</v>
      </c>
      <c r="H31" s="305">
        <v>76</v>
      </c>
      <c r="I31" s="305">
        <v>2131</v>
      </c>
      <c r="J31" s="305">
        <v>759</v>
      </c>
      <c r="K31" s="305">
        <v>365</v>
      </c>
      <c r="L31" s="305">
        <v>879</v>
      </c>
      <c r="M31" s="305">
        <v>20</v>
      </c>
      <c r="N31" s="305">
        <v>2003</v>
      </c>
      <c r="O31" s="305">
        <v>2079</v>
      </c>
      <c r="P31" s="234">
        <f t="shared" si="20"/>
        <v>4230</v>
      </c>
      <c r="Q31" s="234">
        <f t="shared" si="21"/>
        <v>2890</v>
      </c>
      <c r="R31" s="235">
        <f t="shared" si="22"/>
        <v>1244</v>
      </c>
      <c r="S31" s="306">
        <f t="shared" si="15"/>
        <v>99.082112670669673</v>
      </c>
      <c r="T31" s="202">
        <f t="shared" si="23"/>
        <v>111.3251155624037</v>
      </c>
      <c r="U31" s="202">
        <f t="shared" si="24"/>
        <v>99.361022364217249</v>
      </c>
      <c r="V31" s="202">
        <f t="shared" si="13"/>
        <v>106.42933049946865</v>
      </c>
      <c r="W31" s="307">
        <f t="shared" si="16"/>
        <v>101.15074798619102</v>
      </c>
      <c r="X31" s="61"/>
    </row>
    <row r="32" spans="1:29" s="12" customFormat="1" ht="12.95" hidden="1" customHeight="1" thickTop="1" thickBot="1" x14ac:dyDescent="0.25">
      <c r="A32" s="341" t="s">
        <v>93</v>
      </c>
      <c r="B32" s="302" t="s">
        <v>53</v>
      </c>
      <c r="C32" s="303">
        <f>SUBTOTAL(1,C20:C31)</f>
        <v>0.69339477726574505</v>
      </c>
      <c r="D32" s="299">
        <f t="shared" ref="D32:R32" si="25">SUBTOTAL(1,D20:D31)</f>
        <v>33487.666666666664</v>
      </c>
      <c r="E32" s="299">
        <f t="shared" si="25"/>
        <v>287.91666666666669</v>
      </c>
      <c r="F32" s="299">
        <f t="shared" si="25"/>
        <v>27967</v>
      </c>
      <c r="G32" s="299">
        <f t="shared" si="25"/>
        <v>339.41666666666669</v>
      </c>
      <c r="H32" s="299">
        <f t="shared" si="25"/>
        <v>100.83333333333333</v>
      </c>
      <c r="I32" s="299">
        <f t="shared" si="25"/>
        <v>2326.5</v>
      </c>
      <c r="J32" s="299">
        <f t="shared" si="25"/>
        <v>845.41666666666663</v>
      </c>
      <c r="K32" s="299">
        <f t="shared" si="25"/>
        <v>482.91666666666669</v>
      </c>
      <c r="L32" s="299">
        <f t="shared" si="25"/>
        <v>1124.75</v>
      </c>
      <c r="M32" s="299">
        <f t="shared" si="25"/>
        <v>53.5</v>
      </c>
      <c r="N32" s="299">
        <f t="shared" si="25"/>
        <v>2450</v>
      </c>
      <c r="O32" s="298">
        <f t="shared" si="25"/>
        <v>2548.75</v>
      </c>
      <c r="P32" s="299">
        <f t="shared" si="25"/>
        <v>4933.916666666667</v>
      </c>
      <c r="Q32" s="300">
        <f t="shared" si="25"/>
        <v>3171.9166666666665</v>
      </c>
      <c r="R32" s="301">
        <f t="shared" si="25"/>
        <v>1607.6666666666667</v>
      </c>
      <c r="S32" s="124"/>
      <c r="T32" s="81"/>
      <c r="U32" s="81"/>
      <c r="V32" s="81"/>
      <c r="W32" s="82"/>
      <c r="X32" s="59"/>
    </row>
    <row r="33" spans="1:28" x14ac:dyDescent="0.2">
      <c r="A33" s="348" t="str">
        <f t="shared" ref="A33:A44" si="26">IF(MONTH(B33)&lt;=MONTH(MONAT),"+","-")</f>
        <v>+</v>
      </c>
      <c r="B33" s="333">
        <v>40544</v>
      </c>
      <c r="C33" s="83">
        <f t="shared" ref="C33:C44" si="27">NETWORKDAYS(B33,EOMONTH(B33,0),WOCHENFEIERTAGE)/DAY(EOMONTH(B33,0))</f>
        <v>0.64516129032258063</v>
      </c>
      <c r="D33" s="21">
        <v>30491</v>
      </c>
      <c r="E33" s="21">
        <v>32</v>
      </c>
      <c r="F33" s="22">
        <v>26037</v>
      </c>
      <c r="G33" s="21">
        <v>174</v>
      </c>
      <c r="H33" s="21">
        <v>62</v>
      </c>
      <c r="I33" s="21">
        <v>2026</v>
      </c>
      <c r="J33" s="22">
        <v>701</v>
      </c>
      <c r="K33" s="22">
        <v>396</v>
      </c>
      <c r="L33" s="22">
        <v>1034</v>
      </c>
      <c r="M33" s="22">
        <v>30</v>
      </c>
      <c r="N33" s="22">
        <v>2131</v>
      </c>
      <c r="O33" s="121">
        <v>2193</v>
      </c>
      <c r="P33" s="118">
        <f t="shared" ref="P33:P44" si="28">SUM(H33:M33)</f>
        <v>4249</v>
      </c>
      <c r="Q33" s="118">
        <f t="shared" ref="Q33:Q44" si="29">I33+J33</f>
        <v>2727</v>
      </c>
      <c r="R33" s="119">
        <f t="shared" ref="R33:R44" si="30">K33+L33</f>
        <v>1430</v>
      </c>
      <c r="S33" s="123">
        <f t="shared" si="15"/>
        <v>99.5793016407236</v>
      </c>
      <c r="T33" s="77">
        <f t="shared" ref="T33:T44" si="31">Q33/Q$7*100</f>
        <v>105.0462249614792</v>
      </c>
      <c r="U33" s="77">
        <f t="shared" ref="U33:U44" si="32">R33/R$7*100</f>
        <v>114.21725239616613</v>
      </c>
      <c r="V33" s="77">
        <f t="shared" si="13"/>
        <v>113.23060573857597</v>
      </c>
      <c r="W33" s="78">
        <f t="shared" si="16"/>
        <v>118.98734177215189</v>
      </c>
      <c r="X33" s="55"/>
    </row>
    <row r="34" spans="1:28" x14ac:dyDescent="0.2">
      <c r="A34" s="346" t="str">
        <f t="shared" si="26"/>
        <v>+</v>
      </c>
      <c r="B34" s="334">
        <v>40575</v>
      </c>
      <c r="C34" s="71">
        <f t="shared" si="27"/>
        <v>0.7142857142857143</v>
      </c>
      <c r="D34" s="23">
        <v>32809</v>
      </c>
      <c r="E34" s="23">
        <v>58</v>
      </c>
      <c r="F34" s="24">
        <v>27491</v>
      </c>
      <c r="G34" s="23">
        <v>226</v>
      </c>
      <c r="H34" s="23">
        <v>85</v>
      </c>
      <c r="I34" s="23">
        <v>2280</v>
      </c>
      <c r="J34" s="24">
        <v>858</v>
      </c>
      <c r="K34" s="24">
        <v>502</v>
      </c>
      <c r="L34" s="24">
        <v>1276</v>
      </c>
      <c r="M34" s="24">
        <v>33</v>
      </c>
      <c r="N34" s="24">
        <v>2636</v>
      </c>
      <c r="O34" s="122">
        <v>2722</v>
      </c>
      <c r="P34" s="116">
        <f t="shared" si="28"/>
        <v>5034</v>
      </c>
      <c r="Q34" s="116">
        <f t="shared" si="29"/>
        <v>3138</v>
      </c>
      <c r="R34" s="117">
        <f t="shared" si="30"/>
        <v>1778</v>
      </c>
      <c r="S34" s="115">
        <f t="shared" si="15"/>
        <v>105.1401690442498</v>
      </c>
      <c r="T34" s="18">
        <f t="shared" si="31"/>
        <v>120.87827426810478</v>
      </c>
      <c r="U34" s="18">
        <f t="shared" si="32"/>
        <v>142.01277955271564</v>
      </c>
      <c r="V34" s="18">
        <f t="shared" si="13"/>
        <v>140.06376195536663</v>
      </c>
      <c r="W34" s="26">
        <f t="shared" si="16"/>
        <v>146.8354430379747</v>
      </c>
      <c r="X34" s="29"/>
    </row>
    <row r="35" spans="1:28" x14ac:dyDescent="0.2">
      <c r="A35" s="346" t="str">
        <f t="shared" si="26"/>
        <v>+</v>
      </c>
      <c r="B35" s="334">
        <v>40603</v>
      </c>
      <c r="C35" s="71">
        <f t="shared" si="27"/>
        <v>0.74193548387096775</v>
      </c>
      <c r="D35" s="23">
        <v>32982</v>
      </c>
      <c r="E35" s="23">
        <v>138</v>
      </c>
      <c r="F35" s="24">
        <v>27267</v>
      </c>
      <c r="G35" s="23">
        <v>292</v>
      </c>
      <c r="H35" s="23">
        <v>63</v>
      </c>
      <c r="I35" s="23">
        <v>2333</v>
      </c>
      <c r="J35" s="24">
        <v>903</v>
      </c>
      <c r="K35" s="24">
        <v>543</v>
      </c>
      <c r="L35" s="24">
        <v>1401</v>
      </c>
      <c r="M35" s="24">
        <v>44</v>
      </c>
      <c r="N35" s="24">
        <v>2846</v>
      </c>
      <c r="O35" s="122">
        <v>2909</v>
      </c>
      <c r="P35" s="116">
        <f t="shared" si="28"/>
        <v>5287</v>
      </c>
      <c r="Q35" s="116">
        <f t="shared" si="29"/>
        <v>3236</v>
      </c>
      <c r="R35" s="117">
        <f t="shared" si="30"/>
        <v>1944</v>
      </c>
      <c r="S35" s="115">
        <f t="shared" si="15"/>
        <v>104.28347420354152</v>
      </c>
      <c r="T35" s="18">
        <f t="shared" si="31"/>
        <v>124.65331278890601</v>
      </c>
      <c r="U35" s="18">
        <f t="shared" si="32"/>
        <v>155.27156549520765</v>
      </c>
      <c r="V35" s="18">
        <f t="shared" si="13"/>
        <v>151.22210414452709</v>
      </c>
      <c r="W35" s="26">
        <f t="shared" si="16"/>
        <v>161.21979286536248</v>
      </c>
      <c r="X35" s="29"/>
    </row>
    <row r="36" spans="1:28" x14ac:dyDescent="0.2">
      <c r="A36" s="346" t="str">
        <f t="shared" si="26"/>
        <v>+</v>
      </c>
      <c r="B36" s="334">
        <v>40634</v>
      </c>
      <c r="C36" s="71">
        <f t="shared" si="27"/>
        <v>0.6333333333333333</v>
      </c>
      <c r="D36" s="23">
        <v>36472</v>
      </c>
      <c r="E36" s="23">
        <v>484</v>
      </c>
      <c r="F36" s="24">
        <v>30042</v>
      </c>
      <c r="G36" s="23">
        <v>439</v>
      </c>
      <c r="H36" s="23">
        <v>89</v>
      </c>
      <c r="I36" s="23">
        <v>2610</v>
      </c>
      <c r="J36" s="24">
        <v>888</v>
      </c>
      <c r="K36" s="24">
        <v>552</v>
      </c>
      <c r="L36" s="24">
        <v>1296</v>
      </c>
      <c r="M36" s="24">
        <v>71</v>
      </c>
      <c r="N36" s="24">
        <v>2737</v>
      </c>
      <c r="O36" s="122">
        <v>2826</v>
      </c>
      <c r="P36" s="116">
        <f t="shared" si="28"/>
        <v>5506</v>
      </c>
      <c r="Q36" s="116">
        <f t="shared" si="29"/>
        <v>3498</v>
      </c>
      <c r="R36" s="117">
        <f t="shared" si="30"/>
        <v>1848</v>
      </c>
      <c r="S36" s="115">
        <f t="shared" si="15"/>
        <v>114.8965464489234</v>
      </c>
      <c r="T36" s="18">
        <f t="shared" si="31"/>
        <v>134.74576271186442</v>
      </c>
      <c r="U36" s="18">
        <f t="shared" si="32"/>
        <v>147.60383386581469</v>
      </c>
      <c r="V36" s="18">
        <f t="shared" si="13"/>
        <v>145.43039319872474</v>
      </c>
      <c r="W36" s="26">
        <f t="shared" si="16"/>
        <v>149.13693901035674</v>
      </c>
      <c r="X36" s="29"/>
    </row>
    <row r="37" spans="1:28" x14ac:dyDescent="0.2">
      <c r="A37" s="346" t="str">
        <f t="shared" si="26"/>
        <v>+</v>
      </c>
      <c r="B37" s="334">
        <v>40664</v>
      </c>
      <c r="C37" s="71">
        <f t="shared" si="27"/>
        <v>0.70967741935483875</v>
      </c>
      <c r="D37" s="23">
        <v>36197</v>
      </c>
      <c r="E37" s="23">
        <v>520</v>
      </c>
      <c r="F37" s="24">
        <v>29412</v>
      </c>
      <c r="G37" s="23">
        <v>393</v>
      </c>
      <c r="H37" s="23">
        <v>148</v>
      </c>
      <c r="I37" s="23">
        <v>2626</v>
      </c>
      <c r="J37" s="24">
        <v>962</v>
      </c>
      <c r="K37" s="24">
        <v>599</v>
      </c>
      <c r="L37" s="24">
        <v>1464</v>
      </c>
      <c r="M37" s="24">
        <v>73</v>
      </c>
      <c r="N37" s="24">
        <v>3024</v>
      </c>
      <c r="O37" s="122">
        <v>3173</v>
      </c>
      <c r="P37" s="116">
        <f t="shared" si="28"/>
        <v>5872</v>
      </c>
      <c r="Q37" s="116">
        <f t="shared" si="29"/>
        <v>3588</v>
      </c>
      <c r="R37" s="117">
        <f t="shared" si="30"/>
        <v>2063</v>
      </c>
      <c r="S37" s="115">
        <f t="shared" si="15"/>
        <v>112.4870922094313</v>
      </c>
      <c r="T37" s="18">
        <f t="shared" si="31"/>
        <v>138.21263482280429</v>
      </c>
      <c r="U37" s="18">
        <f t="shared" si="32"/>
        <v>164.77635782747603</v>
      </c>
      <c r="V37" s="18">
        <f t="shared" si="13"/>
        <v>160.68012752391076</v>
      </c>
      <c r="W37" s="26">
        <f t="shared" si="16"/>
        <v>168.46950517836595</v>
      </c>
      <c r="X37" s="29"/>
    </row>
    <row r="38" spans="1:28" x14ac:dyDescent="0.2">
      <c r="A38" s="346" t="str">
        <f t="shared" si="26"/>
        <v>+</v>
      </c>
      <c r="B38" s="334">
        <v>40695</v>
      </c>
      <c r="C38" s="71">
        <f t="shared" si="27"/>
        <v>0.6333333333333333</v>
      </c>
      <c r="D38" s="23">
        <v>35540</v>
      </c>
      <c r="E38" s="23">
        <v>645</v>
      </c>
      <c r="F38" s="24">
        <v>28927</v>
      </c>
      <c r="G38" s="23">
        <v>512</v>
      </c>
      <c r="H38" s="23">
        <v>150</v>
      </c>
      <c r="I38" s="23">
        <v>2484</v>
      </c>
      <c r="J38" s="24">
        <v>891</v>
      </c>
      <c r="K38" s="24">
        <v>525</v>
      </c>
      <c r="L38" s="24">
        <v>1324</v>
      </c>
      <c r="M38" s="24">
        <v>81</v>
      </c>
      <c r="N38" s="24">
        <v>2741</v>
      </c>
      <c r="O38" s="122">
        <v>2891</v>
      </c>
      <c r="P38" s="116">
        <f t="shared" si="28"/>
        <v>5455</v>
      </c>
      <c r="Q38" s="116">
        <f t="shared" si="29"/>
        <v>3375</v>
      </c>
      <c r="R38" s="117">
        <f t="shared" si="30"/>
        <v>1849</v>
      </c>
      <c r="S38" s="115">
        <f t="shared" si="15"/>
        <v>110.63219489807625</v>
      </c>
      <c r="T38" s="18">
        <f t="shared" si="31"/>
        <v>130.00770416024653</v>
      </c>
      <c r="U38" s="18">
        <f t="shared" si="32"/>
        <v>147.68370607028754</v>
      </c>
      <c r="V38" s="18">
        <f t="shared" ref="V38:V44" si="33">N38/N$7*100</f>
        <v>145.64293304994686</v>
      </c>
      <c r="W38" s="26">
        <f t="shared" si="16"/>
        <v>152.35903337169162</v>
      </c>
      <c r="X38" s="29"/>
    </row>
    <row r="39" spans="1:28" x14ac:dyDescent="0.2">
      <c r="A39" s="346" t="str">
        <f t="shared" si="26"/>
        <v>+</v>
      </c>
      <c r="B39" s="334">
        <v>40725</v>
      </c>
      <c r="C39" s="71">
        <f t="shared" si="27"/>
        <v>0.67741935483870963</v>
      </c>
      <c r="D39" s="23">
        <v>39636</v>
      </c>
      <c r="E39" s="23">
        <v>561</v>
      </c>
      <c r="F39" s="24">
        <v>32736</v>
      </c>
      <c r="G39" s="23">
        <v>487</v>
      </c>
      <c r="H39" s="23">
        <v>155</v>
      </c>
      <c r="I39" s="23">
        <v>2726</v>
      </c>
      <c r="J39" s="24">
        <v>942</v>
      </c>
      <c r="K39" s="24">
        <v>567</v>
      </c>
      <c r="L39" s="24">
        <v>1376</v>
      </c>
      <c r="M39" s="24">
        <v>86</v>
      </c>
      <c r="N39" s="24">
        <v>2885</v>
      </c>
      <c r="O39" s="122">
        <v>3040</v>
      </c>
      <c r="P39" s="116">
        <f t="shared" si="28"/>
        <v>5852</v>
      </c>
      <c r="Q39" s="116">
        <f t="shared" si="29"/>
        <v>3668</v>
      </c>
      <c r="R39" s="117">
        <f t="shared" si="30"/>
        <v>1943</v>
      </c>
      <c r="S39" s="115">
        <f t="shared" si="15"/>
        <v>125.19983172065629</v>
      </c>
      <c r="T39" s="18">
        <f t="shared" si="31"/>
        <v>141.29429892141755</v>
      </c>
      <c r="U39" s="18">
        <f t="shared" si="32"/>
        <v>155.19169329073483</v>
      </c>
      <c r="V39" s="18">
        <f t="shared" si="33"/>
        <v>153.29436769394263</v>
      </c>
      <c r="W39" s="26">
        <f t="shared" si="16"/>
        <v>158.34292289988491</v>
      </c>
      <c r="X39" s="29"/>
    </row>
    <row r="40" spans="1:28" s="1" customFormat="1" x14ac:dyDescent="0.2">
      <c r="A40" s="346" t="str">
        <f t="shared" si="26"/>
        <v>+</v>
      </c>
      <c r="B40" s="334">
        <v>40756</v>
      </c>
      <c r="C40" s="71">
        <f t="shared" si="27"/>
        <v>0.74193548387096775</v>
      </c>
      <c r="D40" s="23">
        <v>38423</v>
      </c>
      <c r="E40" s="23">
        <v>612</v>
      </c>
      <c r="F40" s="24">
        <v>31667</v>
      </c>
      <c r="G40" s="23">
        <v>559</v>
      </c>
      <c r="H40" s="23">
        <v>108</v>
      </c>
      <c r="I40" s="23">
        <v>2660</v>
      </c>
      <c r="J40" s="24">
        <v>956</v>
      </c>
      <c r="K40" s="24">
        <v>536</v>
      </c>
      <c r="L40" s="24">
        <v>1245</v>
      </c>
      <c r="M40" s="24">
        <v>80</v>
      </c>
      <c r="N40" s="24">
        <v>2737</v>
      </c>
      <c r="O40" s="122">
        <v>2845</v>
      </c>
      <c r="P40" s="116">
        <f t="shared" si="28"/>
        <v>5585</v>
      </c>
      <c r="Q40" s="116">
        <f t="shared" si="29"/>
        <v>3616</v>
      </c>
      <c r="R40" s="117">
        <f t="shared" si="30"/>
        <v>1781</v>
      </c>
      <c r="S40" s="115">
        <f t="shared" si="15"/>
        <v>121.11140857459748</v>
      </c>
      <c r="T40" s="18">
        <f t="shared" si="31"/>
        <v>139.29121725731895</v>
      </c>
      <c r="U40" s="18">
        <f t="shared" si="32"/>
        <v>142.25239616613419</v>
      </c>
      <c r="V40" s="18">
        <f t="shared" si="33"/>
        <v>145.43039319872474</v>
      </c>
      <c r="W40" s="26">
        <f t="shared" si="16"/>
        <v>143.2681242807825</v>
      </c>
      <c r="X40" s="29"/>
      <c r="Y40"/>
      <c r="Z40"/>
    </row>
    <row r="41" spans="1:28" s="1" customFormat="1" x14ac:dyDescent="0.2">
      <c r="A41" s="346" t="str">
        <f t="shared" si="26"/>
        <v>+</v>
      </c>
      <c r="B41" s="335">
        <v>40787</v>
      </c>
      <c r="C41" s="71">
        <f t="shared" si="27"/>
        <v>0.73333333333333328</v>
      </c>
      <c r="D41" s="23">
        <v>37290</v>
      </c>
      <c r="E41" s="23">
        <v>516</v>
      </c>
      <c r="F41" s="24">
        <v>30191</v>
      </c>
      <c r="G41" s="23">
        <v>478</v>
      </c>
      <c r="H41" s="23">
        <v>141</v>
      </c>
      <c r="I41" s="23">
        <v>2754</v>
      </c>
      <c r="J41" s="24">
        <v>1025</v>
      </c>
      <c r="K41" s="24">
        <v>609</v>
      </c>
      <c r="L41" s="24">
        <v>1465</v>
      </c>
      <c r="M41" s="24">
        <v>112</v>
      </c>
      <c r="N41" s="24">
        <v>3099</v>
      </c>
      <c r="O41" s="122">
        <v>3239</v>
      </c>
      <c r="P41" s="116">
        <f t="shared" si="28"/>
        <v>6106</v>
      </c>
      <c r="Q41" s="116">
        <f t="shared" si="29"/>
        <v>3779</v>
      </c>
      <c r="R41" s="117">
        <f t="shared" si="30"/>
        <v>2074</v>
      </c>
      <c r="S41" s="115">
        <f t="shared" si="15"/>
        <v>115.46640149921596</v>
      </c>
      <c r="T41" s="18">
        <f t="shared" si="31"/>
        <v>145.57010785824346</v>
      </c>
      <c r="U41" s="18">
        <f t="shared" si="32"/>
        <v>165.65495207667732</v>
      </c>
      <c r="V41" s="18">
        <f t="shared" si="33"/>
        <v>164.66524973432519</v>
      </c>
      <c r="W41" s="26">
        <f t="shared" si="16"/>
        <v>168.58457997698503</v>
      </c>
      <c r="X41" s="29"/>
      <c r="Y41"/>
      <c r="Z41"/>
    </row>
    <row r="42" spans="1:28" s="1" customFormat="1" x14ac:dyDescent="0.2">
      <c r="A42" s="346" t="str">
        <f t="shared" si="26"/>
        <v>+</v>
      </c>
      <c r="B42" s="334">
        <v>40817</v>
      </c>
      <c r="C42" s="71">
        <f t="shared" si="27"/>
        <v>0.64516129032258063</v>
      </c>
      <c r="D42" s="23">
        <v>38462</v>
      </c>
      <c r="E42" s="23">
        <v>278</v>
      </c>
      <c r="F42" s="24">
        <v>32013</v>
      </c>
      <c r="G42" s="23">
        <v>425</v>
      </c>
      <c r="H42" s="23">
        <v>134</v>
      </c>
      <c r="I42" s="23">
        <v>2719</v>
      </c>
      <c r="J42" s="24">
        <v>924</v>
      </c>
      <c r="K42" s="24">
        <v>556</v>
      </c>
      <c r="L42" s="24">
        <v>1337</v>
      </c>
      <c r="M42" s="24">
        <v>76</v>
      </c>
      <c r="N42" s="24">
        <v>2817</v>
      </c>
      <c r="O42" s="309">
        <v>2951</v>
      </c>
      <c r="P42" s="310">
        <f t="shared" si="28"/>
        <v>5746</v>
      </c>
      <c r="Q42" s="310">
        <f t="shared" si="29"/>
        <v>3643</v>
      </c>
      <c r="R42" s="311">
        <f t="shared" si="30"/>
        <v>1893</v>
      </c>
      <c r="S42" s="115">
        <f t="shared" si="15"/>
        <v>122.43469614104869</v>
      </c>
      <c r="T42" s="18">
        <f t="shared" si="31"/>
        <v>140.33127889060094</v>
      </c>
      <c r="U42" s="18">
        <f t="shared" si="32"/>
        <v>151.19808306709265</v>
      </c>
      <c r="V42" s="18">
        <f t="shared" si="33"/>
        <v>149.68119022316685</v>
      </c>
      <c r="W42" s="26">
        <f t="shared" si="16"/>
        <v>153.85500575373993</v>
      </c>
      <c r="X42" s="29"/>
      <c r="Y42"/>
      <c r="Z42"/>
      <c r="AB42" s="1" t="s">
        <v>7</v>
      </c>
    </row>
    <row r="43" spans="1:28" s="1" customFormat="1" x14ac:dyDescent="0.2">
      <c r="A43" s="346" t="str">
        <f t="shared" si="26"/>
        <v>+</v>
      </c>
      <c r="B43" s="337">
        <v>40848</v>
      </c>
      <c r="C43" s="321">
        <f t="shared" si="27"/>
        <v>0.7</v>
      </c>
      <c r="D43" s="31">
        <v>34161</v>
      </c>
      <c r="E43" s="31">
        <v>103</v>
      </c>
      <c r="F43" s="32">
        <v>28239</v>
      </c>
      <c r="G43" s="32">
        <v>311</v>
      </c>
      <c r="H43" s="32">
        <v>85</v>
      </c>
      <c r="I43" s="32">
        <v>2490</v>
      </c>
      <c r="J43" s="32">
        <v>925</v>
      </c>
      <c r="K43" s="32">
        <v>574</v>
      </c>
      <c r="L43" s="32">
        <v>1387</v>
      </c>
      <c r="M43" s="32">
        <v>46</v>
      </c>
      <c r="N43" s="32">
        <v>2886</v>
      </c>
      <c r="O43" s="32">
        <v>2971</v>
      </c>
      <c r="P43" s="310">
        <f t="shared" si="28"/>
        <v>5507</v>
      </c>
      <c r="Q43" s="310">
        <f t="shared" si="29"/>
        <v>3415</v>
      </c>
      <c r="R43" s="311">
        <f t="shared" si="30"/>
        <v>1961</v>
      </c>
      <c r="S43" s="308">
        <f t="shared" si="15"/>
        <v>108.00091788732932</v>
      </c>
      <c r="T43" s="108">
        <f t="shared" si="31"/>
        <v>131.54853620955316</v>
      </c>
      <c r="U43" s="108">
        <f t="shared" si="32"/>
        <v>156.62939297124601</v>
      </c>
      <c r="V43" s="108">
        <f t="shared" si="33"/>
        <v>153.34750265674813</v>
      </c>
      <c r="W43" s="110">
        <f t="shared" si="16"/>
        <v>159.60874568469507</v>
      </c>
      <c r="X43" s="29"/>
    </row>
    <row r="44" spans="1:28" s="1" customFormat="1" ht="12.75" thickBot="1" x14ac:dyDescent="0.25">
      <c r="A44" s="347" t="str">
        <f t="shared" si="26"/>
        <v>+</v>
      </c>
      <c r="B44" s="338">
        <v>40878</v>
      </c>
      <c r="C44" s="93">
        <f t="shared" si="27"/>
        <v>0.67741935483870963</v>
      </c>
      <c r="D44" s="304">
        <v>32599</v>
      </c>
      <c r="E44" s="304">
        <v>34</v>
      </c>
      <c r="F44" s="305">
        <v>27714</v>
      </c>
      <c r="G44" s="305">
        <v>213</v>
      </c>
      <c r="H44" s="305">
        <v>73</v>
      </c>
      <c r="I44" s="305">
        <v>2280</v>
      </c>
      <c r="J44" s="305">
        <v>795</v>
      </c>
      <c r="K44" s="305">
        <v>424</v>
      </c>
      <c r="L44" s="305">
        <v>1031</v>
      </c>
      <c r="M44" s="305">
        <v>33</v>
      </c>
      <c r="N44" s="305">
        <v>2251</v>
      </c>
      <c r="O44" s="305">
        <v>2324</v>
      </c>
      <c r="P44" s="234">
        <f t="shared" si="28"/>
        <v>4636</v>
      </c>
      <c r="Q44" s="234">
        <f t="shared" si="29"/>
        <v>3075</v>
      </c>
      <c r="R44" s="235">
        <f t="shared" si="30"/>
        <v>1455</v>
      </c>
      <c r="S44" s="202">
        <f t="shared" si="15"/>
        <v>105.99303935441924</v>
      </c>
      <c r="T44" s="202">
        <f t="shared" si="31"/>
        <v>118.45146379044684</v>
      </c>
      <c r="U44" s="202">
        <f t="shared" si="32"/>
        <v>116.21405750798721</v>
      </c>
      <c r="V44" s="202">
        <f t="shared" si="33"/>
        <v>119.60680127523911</v>
      </c>
      <c r="W44" s="202">
        <f t="shared" si="16"/>
        <v>118.64211737629459</v>
      </c>
      <c r="X44" s="61"/>
    </row>
    <row r="45" spans="1:28" s="12" customFormat="1" ht="12.95" hidden="1" customHeight="1" thickTop="1" thickBot="1" x14ac:dyDescent="0.25">
      <c r="A45" s="342" t="s">
        <v>93</v>
      </c>
      <c r="B45" s="326" t="s">
        <v>54</v>
      </c>
      <c r="C45" s="322">
        <f>SUBTOTAL(1,C33:C44)</f>
        <v>0.68774961597542239</v>
      </c>
      <c r="D45" s="313">
        <f t="shared" ref="D45:R45" si="34">SUBTOTAL(1,D33:D44)</f>
        <v>35421.833333333336</v>
      </c>
      <c r="E45" s="313">
        <f t="shared" si="34"/>
        <v>331.75</v>
      </c>
      <c r="F45" s="313">
        <f t="shared" si="34"/>
        <v>29311.333333333332</v>
      </c>
      <c r="G45" s="313">
        <f t="shared" si="34"/>
        <v>375.75</v>
      </c>
      <c r="H45" s="313">
        <f t="shared" si="34"/>
        <v>107.75</v>
      </c>
      <c r="I45" s="313">
        <f t="shared" si="34"/>
        <v>2499</v>
      </c>
      <c r="J45" s="313">
        <f t="shared" si="34"/>
        <v>897.5</v>
      </c>
      <c r="K45" s="313">
        <f t="shared" si="34"/>
        <v>531.91666666666663</v>
      </c>
      <c r="L45" s="313">
        <f t="shared" si="34"/>
        <v>1303</v>
      </c>
      <c r="M45" s="313">
        <f t="shared" si="34"/>
        <v>63.75</v>
      </c>
      <c r="N45" s="313">
        <f t="shared" si="34"/>
        <v>2732.5</v>
      </c>
      <c r="O45" s="312">
        <f t="shared" si="34"/>
        <v>2840.3333333333335</v>
      </c>
      <c r="P45" s="313">
        <f t="shared" si="34"/>
        <v>5402.916666666667</v>
      </c>
      <c r="Q45" s="314">
        <f t="shared" si="34"/>
        <v>3396.5</v>
      </c>
      <c r="R45" s="315">
        <f t="shared" si="34"/>
        <v>1834.9166666666667</v>
      </c>
      <c r="S45" s="323"/>
      <c r="T45" s="324"/>
      <c r="U45" s="324"/>
      <c r="V45" s="324"/>
      <c r="W45" s="325"/>
      <c r="X45" s="59"/>
    </row>
    <row r="46" spans="1:28" s="1" customFormat="1" x14ac:dyDescent="0.2">
      <c r="A46" s="348" t="str">
        <f t="shared" ref="A46:A57" si="35">IF(MONTH(B46)&lt;=MONTH(MONAT),"+","-")</f>
        <v>+</v>
      </c>
      <c r="B46" s="335">
        <v>40909</v>
      </c>
      <c r="C46" s="71">
        <f t="shared" ref="C46:C57" si="36">NETWORKDAYS(B46,EOMONTH(B46,0),WOCHENFEIERTAGE)/DAY(EOMONTH(B46,0))</f>
        <v>0.67741935483870963</v>
      </c>
      <c r="D46" s="23">
        <v>31538</v>
      </c>
      <c r="E46" s="23">
        <v>32</v>
      </c>
      <c r="F46" s="24">
        <v>26712</v>
      </c>
      <c r="G46" s="23">
        <v>182</v>
      </c>
      <c r="H46" s="23">
        <v>74</v>
      </c>
      <c r="I46" s="23">
        <v>2173</v>
      </c>
      <c r="J46" s="24">
        <v>770</v>
      </c>
      <c r="K46" s="24">
        <v>426</v>
      </c>
      <c r="L46" s="24">
        <v>1133</v>
      </c>
      <c r="M46" s="24">
        <v>35</v>
      </c>
      <c r="N46" s="24">
        <v>2328</v>
      </c>
      <c r="O46" s="24">
        <v>2403</v>
      </c>
      <c r="P46" s="116">
        <f t="shared" ref="P46:P57" si="37">SUM(H46:M46)</f>
        <v>4611</v>
      </c>
      <c r="Q46" s="116">
        <f t="shared" ref="Q46:Q55" si="38">I46+J46</f>
        <v>2943</v>
      </c>
      <c r="R46" s="117">
        <f t="shared" ref="R46:R55" si="39">K46+L46</f>
        <v>1559</v>
      </c>
      <c r="S46" s="18">
        <f t="shared" ref="S46:S55" si="40">F46/F$7*100</f>
        <v>102.16085975446514</v>
      </c>
      <c r="T46" s="18">
        <f t="shared" ref="T46:T55" si="41">Q46/Q$7*100</f>
        <v>113.36671802773498</v>
      </c>
      <c r="U46" s="18">
        <f t="shared" ref="U46:U55" si="42">R46/R$7*100</f>
        <v>124.52076677316295</v>
      </c>
      <c r="V46" s="18">
        <f t="shared" ref="V46:V55" si="43">N46/N$7*100</f>
        <v>123.69819341126463</v>
      </c>
      <c r="W46" s="18">
        <f t="shared" si="16"/>
        <v>130.37974683544306</v>
      </c>
      <c r="X46" s="55"/>
    </row>
    <row r="47" spans="1:28" s="1" customFormat="1" x14ac:dyDescent="0.2">
      <c r="A47" s="346" t="str">
        <f t="shared" si="35"/>
        <v>+</v>
      </c>
      <c r="B47" s="339">
        <v>40940</v>
      </c>
      <c r="C47" s="71">
        <f t="shared" si="36"/>
        <v>0.72413793103448276</v>
      </c>
      <c r="D47" s="23">
        <v>32675</v>
      </c>
      <c r="E47" s="23">
        <v>28</v>
      </c>
      <c r="F47" s="24">
        <v>27585</v>
      </c>
      <c r="G47" s="23">
        <v>199</v>
      </c>
      <c r="H47" s="23">
        <v>77</v>
      </c>
      <c r="I47" s="23">
        <v>2284</v>
      </c>
      <c r="J47" s="24">
        <v>787</v>
      </c>
      <c r="K47" s="24">
        <v>448</v>
      </c>
      <c r="L47" s="24">
        <v>1245</v>
      </c>
      <c r="M47" s="24">
        <v>21</v>
      </c>
      <c r="N47" s="24">
        <v>2480</v>
      </c>
      <c r="O47" s="24">
        <v>2558</v>
      </c>
      <c r="P47" s="116">
        <f t="shared" si="37"/>
        <v>4862</v>
      </c>
      <c r="Q47" s="116">
        <f t="shared" si="38"/>
        <v>3071</v>
      </c>
      <c r="R47" s="117">
        <f t="shared" si="39"/>
        <v>1693</v>
      </c>
      <c r="S47" s="18">
        <f t="shared" si="40"/>
        <v>105.49967491490419</v>
      </c>
      <c r="T47" s="18">
        <f t="shared" si="41"/>
        <v>118.29738058551618</v>
      </c>
      <c r="U47" s="18">
        <f t="shared" si="42"/>
        <v>135.22364217252397</v>
      </c>
      <c r="V47" s="18">
        <f t="shared" si="43"/>
        <v>131.77470775770456</v>
      </c>
      <c r="W47" s="18">
        <f t="shared" si="16"/>
        <v>143.2681242807825</v>
      </c>
      <c r="X47" s="29"/>
    </row>
    <row r="48" spans="1:28" s="1" customFormat="1" x14ac:dyDescent="0.2">
      <c r="A48" s="346" t="str">
        <f t="shared" si="35"/>
        <v>+</v>
      </c>
      <c r="B48" s="335">
        <v>40969</v>
      </c>
      <c r="C48" s="71">
        <f t="shared" si="36"/>
        <v>0.70967741935483875</v>
      </c>
      <c r="D48" s="23">
        <v>34519</v>
      </c>
      <c r="E48" s="23">
        <v>213</v>
      </c>
      <c r="F48" s="24">
        <v>28499</v>
      </c>
      <c r="G48" s="23">
        <v>329</v>
      </c>
      <c r="H48" s="23">
        <v>65</v>
      </c>
      <c r="I48" s="23">
        <v>2486</v>
      </c>
      <c r="J48" s="24">
        <v>906</v>
      </c>
      <c r="K48" s="24">
        <v>548</v>
      </c>
      <c r="L48" s="24">
        <v>1440</v>
      </c>
      <c r="M48" s="24">
        <v>34</v>
      </c>
      <c r="N48" s="24">
        <v>2894</v>
      </c>
      <c r="O48" s="24">
        <v>2958</v>
      </c>
      <c r="P48" s="116">
        <f t="shared" si="37"/>
        <v>5479</v>
      </c>
      <c r="Q48" s="116">
        <f t="shared" si="38"/>
        <v>3392</v>
      </c>
      <c r="R48" s="117">
        <f t="shared" si="39"/>
        <v>1988</v>
      </c>
      <c r="S48" s="18">
        <f t="shared" si="40"/>
        <v>108.99529582743719</v>
      </c>
      <c r="T48" s="18">
        <f t="shared" si="41"/>
        <v>130.66255778120183</v>
      </c>
      <c r="U48" s="18">
        <f t="shared" si="42"/>
        <v>158.78594249201279</v>
      </c>
      <c r="V48" s="18">
        <f t="shared" si="43"/>
        <v>153.77258235919237</v>
      </c>
      <c r="W48" s="18">
        <f t="shared" si="16"/>
        <v>165.70771001150749</v>
      </c>
      <c r="X48" s="29"/>
    </row>
    <row r="49" spans="1:24" s="1" customFormat="1" x14ac:dyDescent="0.2">
      <c r="A49" s="346" t="str">
        <f t="shared" si="35"/>
        <v>+</v>
      </c>
      <c r="B49" s="335">
        <v>41000</v>
      </c>
      <c r="C49" s="71">
        <f t="shared" si="36"/>
        <v>0.6333333333333333</v>
      </c>
      <c r="D49" s="23">
        <v>34597</v>
      </c>
      <c r="E49" s="23">
        <v>255</v>
      </c>
      <c r="F49" s="24">
        <v>28577</v>
      </c>
      <c r="G49" s="23">
        <v>387</v>
      </c>
      <c r="H49" s="23">
        <v>86</v>
      </c>
      <c r="I49" s="23">
        <v>2548</v>
      </c>
      <c r="J49" s="24">
        <v>862</v>
      </c>
      <c r="K49" s="24">
        <v>514</v>
      </c>
      <c r="L49" s="24">
        <v>1326</v>
      </c>
      <c r="M49" s="24">
        <v>44</v>
      </c>
      <c r="N49" s="24">
        <v>2702</v>
      </c>
      <c r="O49" s="24">
        <v>2787</v>
      </c>
      <c r="P49" s="116">
        <f t="shared" si="37"/>
        <v>5380</v>
      </c>
      <c r="Q49" s="116">
        <f t="shared" si="38"/>
        <v>3410</v>
      </c>
      <c r="R49" s="117">
        <f t="shared" si="39"/>
        <v>1840</v>
      </c>
      <c r="S49" s="18">
        <f t="shared" si="40"/>
        <v>109.29360920946954</v>
      </c>
      <c r="T49" s="18">
        <f t="shared" si="41"/>
        <v>131.35593220338984</v>
      </c>
      <c r="U49" s="18">
        <f t="shared" si="42"/>
        <v>146.96485623003196</v>
      </c>
      <c r="V49" s="18">
        <f t="shared" si="43"/>
        <v>143.57066950053135</v>
      </c>
      <c r="W49" s="18">
        <f t="shared" si="16"/>
        <v>152.5891829689298</v>
      </c>
      <c r="X49" s="29"/>
    </row>
    <row r="50" spans="1:24" s="1" customFormat="1" x14ac:dyDescent="0.2">
      <c r="A50" s="346" t="str">
        <f t="shared" si="35"/>
        <v>+</v>
      </c>
      <c r="B50" s="335">
        <v>41030</v>
      </c>
      <c r="C50" s="71">
        <f t="shared" si="36"/>
        <v>0.64516129032258063</v>
      </c>
      <c r="D50" s="23">
        <v>35800</v>
      </c>
      <c r="E50" s="23">
        <v>580</v>
      </c>
      <c r="F50" s="24">
        <v>29078</v>
      </c>
      <c r="G50" s="23">
        <v>459</v>
      </c>
      <c r="H50" s="23">
        <v>150</v>
      </c>
      <c r="I50" s="23">
        <v>2682</v>
      </c>
      <c r="J50" s="24">
        <v>897</v>
      </c>
      <c r="K50" s="24">
        <v>534</v>
      </c>
      <c r="L50" s="24">
        <v>1374</v>
      </c>
      <c r="M50" s="24">
        <v>47</v>
      </c>
      <c r="N50" s="24">
        <v>2805</v>
      </c>
      <c r="O50" s="24">
        <v>2954</v>
      </c>
      <c r="P50" s="116">
        <f t="shared" si="37"/>
        <v>5684</v>
      </c>
      <c r="Q50" s="116">
        <f t="shared" si="38"/>
        <v>3579</v>
      </c>
      <c r="R50" s="117">
        <f t="shared" si="39"/>
        <v>1908</v>
      </c>
      <c r="S50" s="18">
        <f t="shared" si="40"/>
        <v>111.2096990094466</v>
      </c>
      <c r="T50" s="18">
        <f t="shared" si="41"/>
        <v>137.86594761171031</v>
      </c>
      <c r="U50" s="18">
        <f t="shared" si="42"/>
        <v>152.39616613418531</v>
      </c>
      <c r="V50" s="18">
        <f t="shared" si="43"/>
        <v>149.04357066950053</v>
      </c>
      <c r="W50" s="18">
        <f t="shared" si="16"/>
        <v>158.11277330264673</v>
      </c>
      <c r="X50" s="29" t="s">
        <v>7</v>
      </c>
    </row>
    <row r="51" spans="1:24" s="1" customFormat="1" x14ac:dyDescent="0.2">
      <c r="A51" s="346" t="str">
        <f t="shared" si="35"/>
        <v>+</v>
      </c>
      <c r="B51" s="335">
        <v>41061</v>
      </c>
      <c r="C51" s="71">
        <f t="shared" si="36"/>
        <v>0.66666666666666663</v>
      </c>
      <c r="D51" s="23">
        <v>35879</v>
      </c>
      <c r="E51" s="23">
        <v>603</v>
      </c>
      <c r="F51" s="24">
        <v>28945</v>
      </c>
      <c r="G51" s="23">
        <v>469</v>
      </c>
      <c r="H51" s="23">
        <v>162</v>
      </c>
      <c r="I51" s="23">
        <v>2720</v>
      </c>
      <c r="J51" s="24">
        <v>941</v>
      </c>
      <c r="K51" s="24">
        <v>554</v>
      </c>
      <c r="L51" s="24">
        <v>1437</v>
      </c>
      <c r="M51" s="24">
        <v>49</v>
      </c>
      <c r="N51" s="24">
        <v>2932</v>
      </c>
      <c r="O51" s="24">
        <v>3094</v>
      </c>
      <c r="P51" s="116">
        <f t="shared" si="37"/>
        <v>5863</v>
      </c>
      <c r="Q51" s="116">
        <f t="shared" si="38"/>
        <v>3661</v>
      </c>
      <c r="R51" s="117">
        <f t="shared" si="39"/>
        <v>1991</v>
      </c>
      <c r="S51" s="18">
        <f t="shared" si="40"/>
        <v>110.70103644777602</v>
      </c>
      <c r="T51" s="18">
        <f t="shared" si="41"/>
        <v>141.0246533127889</v>
      </c>
      <c r="U51" s="18">
        <f t="shared" si="42"/>
        <v>159.02555910543131</v>
      </c>
      <c r="V51" s="18">
        <f t="shared" si="43"/>
        <v>155.79171094580232</v>
      </c>
      <c r="W51" s="18">
        <f t="shared" si="16"/>
        <v>165.36248561565017</v>
      </c>
      <c r="X51" s="29"/>
    </row>
    <row r="52" spans="1:24" s="1" customFormat="1" x14ac:dyDescent="0.2">
      <c r="A52" s="346" t="str">
        <f t="shared" si="35"/>
        <v>+</v>
      </c>
      <c r="B52" s="335">
        <v>41091</v>
      </c>
      <c r="C52" s="71">
        <f t="shared" si="36"/>
        <v>0.70967741935483875</v>
      </c>
      <c r="D52" s="23">
        <v>38570</v>
      </c>
      <c r="E52" s="23">
        <v>566</v>
      </c>
      <c r="F52" s="24">
        <v>31502</v>
      </c>
      <c r="G52" s="23">
        <v>477</v>
      </c>
      <c r="H52" s="23">
        <v>145</v>
      </c>
      <c r="I52" s="23">
        <v>2843</v>
      </c>
      <c r="J52" s="24">
        <v>949</v>
      </c>
      <c r="K52" s="24">
        <v>575</v>
      </c>
      <c r="L52" s="24">
        <v>1464</v>
      </c>
      <c r="M52" s="24">
        <v>50</v>
      </c>
      <c r="N52" s="24">
        <v>2988</v>
      </c>
      <c r="O52" s="24">
        <v>3133</v>
      </c>
      <c r="P52" s="116">
        <f t="shared" si="37"/>
        <v>6026</v>
      </c>
      <c r="Q52" s="116">
        <f t="shared" si="38"/>
        <v>3792</v>
      </c>
      <c r="R52" s="117">
        <f t="shared" si="39"/>
        <v>2039</v>
      </c>
      <c r="S52" s="18">
        <f t="shared" si="40"/>
        <v>120.48036103568288</v>
      </c>
      <c r="T52" s="18">
        <f t="shared" si="41"/>
        <v>146.0708782742681</v>
      </c>
      <c r="U52" s="18">
        <f t="shared" si="42"/>
        <v>162.85942492012779</v>
      </c>
      <c r="V52" s="18">
        <f t="shared" si="43"/>
        <v>158.76726886291181</v>
      </c>
      <c r="W52" s="18">
        <f t="shared" si="16"/>
        <v>168.46950517836595</v>
      </c>
      <c r="X52" s="29"/>
    </row>
    <row r="53" spans="1:24" s="1" customFormat="1" x14ac:dyDescent="0.2">
      <c r="A53" s="346" t="str">
        <f t="shared" si="35"/>
        <v>+</v>
      </c>
      <c r="B53" s="335">
        <v>41122</v>
      </c>
      <c r="C53" s="71">
        <f t="shared" si="36"/>
        <v>0.74193548387096775</v>
      </c>
      <c r="D53" s="23">
        <v>37170</v>
      </c>
      <c r="E53" s="23">
        <v>670</v>
      </c>
      <c r="F53" s="24">
        <v>30451</v>
      </c>
      <c r="G53" s="23">
        <v>547</v>
      </c>
      <c r="H53" s="23">
        <v>124</v>
      </c>
      <c r="I53" s="23">
        <v>2675</v>
      </c>
      <c r="J53" s="24">
        <v>894</v>
      </c>
      <c r="K53" s="24">
        <v>510</v>
      </c>
      <c r="L53" s="24">
        <v>1249</v>
      </c>
      <c r="M53" s="24">
        <v>50</v>
      </c>
      <c r="N53" s="24">
        <v>2653</v>
      </c>
      <c r="O53" s="24">
        <v>2777</v>
      </c>
      <c r="P53" s="116">
        <f t="shared" si="37"/>
        <v>5502</v>
      </c>
      <c r="Q53" s="116">
        <f t="shared" si="38"/>
        <v>3569</v>
      </c>
      <c r="R53" s="117">
        <f t="shared" si="39"/>
        <v>1759</v>
      </c>
      <c r="S53" s="18">
        <f t="shared" si="40"/>
        <v>116.46077943932383</v>
      </c>
      <c r="T53" s="18">
        <f t="shared" si="41"/>
        <v>137.48073959938367</v>
      </c>
      <c r="U53" s="18">
        <f t="shared" si="42"/>
        <v>140.49520766773162</v>
      </c>
      <c r="V53" s="18">
        <f t="shared" si="43"/>
        <v>140.96705632306058</v>
      </c>
      <c r="W53" s="18">
        <f t="shared" si="16"/>
        <v>143.72842347525892</v>
      </c>
      <c r="X53" s="29"/>
    </row>
    <row r="54" spans="1:24" s="1" customFormat="1" x14ac:dyDescent="0.2">
      <c r="A54" s="346" t="str">
        <f t="shared" si="35"/>
        <v>+</v>
      </c>
      <c r="B54" s="340">
        <v>41153</v>
      </c>
      <c r="C54" s="71">
        <f t="shared" si="36"/>
        <v>0.66666666666666663</v>
      </c>
      <c r="D54" s="23">
        <v>36160</v>
      </c>
      <c r="E54" s="23">
        <v>493</v>
      </c>
      <c r="F54" s="24">
        <v>29330</v>
      </c>
      <c r="G54" s="23">
        <v>455</v>
      </c>
      <c r="H54" s="23">
        <v>337</v>
      </c>
      <c r="I54" s="23">
        <v>2739</v>
      </c>
      <c r="J54" s="24">
        <v>863</v>
      </c>
      <c r="K54" s="24">
        <v>541</v>
      </c>
      <c r="L54" s="24">
        <v>1354</v>
      </c>
      <c r="M54" s="24">
        <v>47</v>
      </c>
      <c r="N54" s="24">
        <v>2758</v>
      </c>
      <c r="O54" s="24">
        <v>3095</v>
      </c>
      <c r="P54" s="116">
        <f t="shared" si="37"/>
        <v>5881</v>
      </c>
      <c r="Q54" s="116">
        <f t="shared" si="38"/>
        <v>3602</v>
      </c>
      <c r="R54" s="117">
        <f t="shared" si="39"/>
        <v>1895</v>
      </c>
      <c r="S54" s="18">
        <f t="shared" si="40"/>
        <v>112.17348070524342</v>
      </c>
      <c r="T54" s="18">
        <f t="shared" si="41"/>
        <v>138.75192604006165</v>
      </c>
      <c r="U54" s="18">
        <f t="shared" si="42"/>
        <v>151.35782747603835</v>
      </c>
      <c r="V54" s="18">
        <f t="shared" si="43"/>
        <v>146.54622741764081</v>
      </c>
      <c r="W54" s="18">
        <f t="shared" si="16"/>
        <v>155.81127733026469</v>
      </c>
      <c r="X54" s="29"/>
    </row>
    <row r="55" spans="1:24" s="1" customFormat="1" x14ac:dyDescent="0.2">
      <c r="A55" s="346" t="str">
        <f t="shared" si="35"/>
        <v>+</v>
      </c>
      <c r="B55" s="335">
        <v>41183</v>
      </c>
      <c r="C55" s="71">
        <f t="shared" si="36"/>
        <v>0.70967741935483875</v>
      </c>
      <c r="D55" s="23">
        <v>36033</v>
      </c>
      <c r="E55" s="23">
        <v>260</v>
      </c>
      <c r="F55" s="24">
        <v>29467</v>
      </c>
      <c r="G55" s="23">
        <v>391</v>
      </c>
      <c r="H55" s="23">
        <v>176</v>
      </c>
      <c r="I55" s="23">
        <v>2781</v>
      </c>
      <c r="J55" s="24">
        <v>919</v>
      </c>
      <c r="K55" s="24">
        <v>581</v>
      </c>
      <c r="L55" s="24">
        <v>1422</v>
      </c>
      <c r="M55" s="24">
        <v>36</v>
      </c>
      <c r="N55" s="24">
        <v>2922</v>
      </c>
      <c r="O55" s="24">
        <v>3097</v>
      </c>
      <c r="P55" s="116">
        <f t="shared" si="37"/>
        <v>5915</v>
      </c>
      <c r="Q55" s="116">
        <f t="shared" si="38"/>
        <v>3700</v>
      </c>
      <c r="R55" s="117">
        <f t="shared" si="39"/>
        <v>2003</v>
      </c>
      <c r="S55" s="18">
        <f t="shared" si="40"/>
        <v>112.6974413890695</v>
      </c>
      <c r="T55" s="18">
        <f t="shared" si="41"/>
        <v>142.52696456086287</v>
      </c>
      <c r="U55" s="18">
        <f t="shared" si="42"/>
        <v>159.98402555910542</v>
      </c>
      <c r="V55" s="18">
        <f t="shared" si="43"/>
        <v>155.26036131774708</v>
      </c>
      <c r="W55" s="18">
        <f t="shared" si="16"/>
        <v>163.63636363636365</v>
      </c>
      <c r="X55" s="29"/>
    </row>
    <row r="56" spans="1:24" s="1" customFormat="1" ht="12" customHeight="1" x14ac:dyDescent="0.2">
      <c r="A56" s="346" t="str">
        <f t="shared" si="35"/>
        <v>+</v>
      </c>
      <c r="B56" s="335">
        <v>41214</v>
      </c>
      <c r="C56" s="71">
        <f t="shared" si="36"/>
        <v>0.7</v>
      </c>
      <c r="D56" s="23">
        <v>33239</v>
      </c>
      <c r="E56" s="23">
        <v>86</v>
      </c>
      <c r="F56" s="24">
        <v>27481</v>
      </c>
      <c r="G56" s="23">
        <v>295</v>
      </c>
      <c r="H56" s="23">
        <v>74</v>
      </c>
      <c r="I56" s="23">
        <v>2475</v>
      </c>
      <c r="J56" s="24">
        <v>878</v>
      </c>
      <c r="K56" s="24">
        <v>533</v>
      </c>
      <c r="L56" s="24">
        <v>1374</v>
      </c>
      <c r="M56" s="24">
        <v>43</v>
      </c>
      <c r="N56" s="24">
        <v>2784</v>
      </c>
      <c r="O56" s="24">
        <v>2859</v>
      </c>
      <c r="P56" s="116">
        <f t="shared" si="37"/>
        <v>5377</v>
      </c>
      <c r="Q56" s="116">
        <f t="shared" ref="Q56:Q57" si="44">I56+J56</f>
        <v>3353</v>
      </c>
      <c r="R56" s="117">
        <f t="shared" ref="R56:R57" si="45">K56+L56</f>
        <v>1907</v>
      </c>
      <c r="S56" s="18">
        <f t="shared" ref="S56:S57" si="46">F56/F$7*100</f>
        <v>105.10192373886105</v>
      </c>
      <c r="T56" s="18">
        <f t="shared" ref="T56:T57" si="47">Q56/Q$7*100</f>
        <v>129.16024653312789</v>
      </c>
      <c r="U56" s="18">
        <f t="shared" ref="U56:U57" si="48">R56/R$7*100</f>
        <v>152.31629392971246</v>
      </c>
      <c r="V56" s="18">
        <f t="shared" ref="V56:V57" si="49">N56/N$7*100</f>
        <v>147.92773645058449</v>
      </c>
      <c r="W56" s="18">
        <f t="shared" si="16"/>
        <v>158.11277330264673</v>
      </c>
      <c r="X56" s="29"/>
    </row>
    <row r="57" spans="1:24" s="1" customFormat="1" ht="12" customHeight="1" thickBot="1" x14ac:dyDescent="0.25">
      <c r="A57" s="347" t="str">
        <f t="shared" si="35"/>
        <v>+</v>
      </c>
      <c r="B57" s="336">
        <v>41244</v>
      </c>
      <c r="C57" s="93">
        <f t="shared" si="36"/>
        <v>0.61290322580645162</v>
      </c>
      <c r="D57" s="304">
        <v>30656</v>
      </c>
      <c r="E57" s="304">
        <v>29</v>
      </c>
      <c r="F57" s="305">
        <v>26249</v>
      </c>
      <c r="G57" s="304">
        <v>186</v>
      </c>
      <c r="H57" s="304">
        <v>105</v>
      </c>
      <c r="I57" s="304">
        <v>2150</v>
      </c>
      <c r="J57" s="305">
        <v>671</v>
      </c>
      <c r="K57" s="305">
        <v>347</v>
      </c>
      <c r="L57" s="305">
        <v>897</v>
      </c>
      <c r="M57" s="305">
        <v>22</v>
      </c>
      <c r="N57" s="305">
        <v>1916</v>
      </c>
      <c r="O57" s="305">
        <v>2021</v>
      </c>
      <c r="P57" s="234">
        <f t="shared" si="37"/>
        <v>4192</v>
      </c>
      <c r="Q57" s="234">
        <f t="shared" si="44"/>
        <v>2821</v>
      </c>
      <c r="R57" s="235">
        <f t="shared" si="45"/>
        <v>1244</v>
      </c>
      <c r="S57" s="202">
        <f t="shared" si="46"/>
        <v>100.3901021149654</v>
      </c>
      <c r="T57" s="202">
        <f t="shared" si="47"/>
        <v>108.66718027734976</v>
      </c>
      <c r="U57" s="202">
        <f t="shared" si="48"/>
        <v>99.361022364217249</v>
      </c>
      <c r="V57" s="202">
        <f t="shared" si="49"/>
        <v>101.80658873538788</v>
      </c>
      <c r="W57" s="202">
        <f t="shared" si="16"/>
        <v>103.22209436133487</v>
      </c>
      <c r="X57" s="61"/>
    </row>
    <row r="58" spans="1:24" s="12" customFormat="1" ht="12" hidden="1" customHeight="1" thickTop="1" thickBot="1" x14ac:dyDescent="0.25">
      <c r="A58" s="106" t="s">
        <v>93</v>
      </c>
      <c r="B58" s="326" t="s">
        <v>55</v>
      </c>
      <c r="C58" s="322">
        <f>SUBTOTAL(1,C46:C57)</f>
        <v>0.6831046842170313</v>
      </c>
      <c r="D58" s="313">
        <f t="shared" ref="D58:R58" si="50">SUBTOTAL(1,D46:D57)</f>
        <v>34736.333333333336</v>
      </c>
      <c r="E58" s="313">
        <f t="shared" si="50"/>
        <v>317.91666666666669</v>
      </c>
      <c r="F58" s="313">
        <f t="shared" si="50"/>
        <v>28656.333333333332</v>
      </c>
      <c r="G58" s="313">
        <f t="shared" si="50"/>
        <v>364.66666666666669</v>
      </c>
      <c r="H58" s="313">
        <f t="shared" si="50"/>
        <v>131.25</v>
      </c>
      <c r="I58" s="313">
        <f t="shared" si="50"/>
        <v>2546.3333333333335</v>
      </c>
      <c r="J58" s="313">
        <f t="shared" si="50"/>
        <v>861.41666666666663</v>
      </c>
      <c r="K58" s="313">
        <f t="shared" si="50"/>
        <v>509.25</v>
      </c>
      <c r="L58" s="313">
        <f t="shared" si="50"/>
        <v>1309.5833333333333</v>
      </c>
      <c r="M58" s="313">
        <f t="shared" si="50"/>
        <v>39.833333333333336</v>
      </c>
      <c r="N58" s="313">
        <f t="shared" si="50"/>
        <v>2680.1666666666665</v>
      </c>
      <c r="O58" s="312">
        <f t="shared" si="50"/>
        <v>2811.3333333333335</v>
      </c>
      <c r="P58" s="313">
        <f t="shared" si="50"/>
        <v>5397.666666666667</v>
      </c>
      <c r="Q58" s="314">
        <f t="shared" si="50"/>
        <v>3407.75</v>
      </c>
      <c r="R58" s="315">
        <f t="shared" si="50"/>
        <v>1818.8333333333333</v>
      </c>
      <c r="S58" s="323"/>
      <c r="T58" s="324"/>
      <c r="U58" s="324"/>
      <c r="V58" s="324"/>
      <c r="W58" s="325"/>
      <c r="X58" s="59"/>
    </row>
    <row r="59" spans="1:24" s="12" customFormat="1" ht="12" customHeight="1" x14ac:dyDescent="0.2">
      <c r="A59" s="348" t="str">
        <f t="shared" ref="A59:A70" si="51">IF(MONTH(B59)&lt;=MONTH(MONAT),"+","-")</f>
        <v>+</v>
      </c>
      <c r="B59" s="335">
        <v>41275</v>
      </c>
      <c r="C59" s="71">
        <f t="shared" ref="C59:C70" si="52">NETWORKDAYS(B59,EOMONTH(B59,0),WOCHENFEIERTAGE)/DAY(EOMONTH(B59,0))</f>
        <v>0.70967741935483875</v>
      </c>
      <c r="D59" s="23">
        <v>31059</v>
      </c>
      <c r="E59" s="23">
        <v>34</v>
      </c>
      <c r="F59" s="24">
        <v>26137</v>
      </c>
      <c r="G59" s="23">
        <v>181</v>
      </c>
      <c r="H59" s="23">
        <v>97</v>
      </c>
      <c r="I59" s="23">
        <v>2234</v>
      </c>
      <c r="J59" s="24">
        <v>757</v>
      </c>
      <c r="K59" s="24">
        <v>427</v>
      </c>
      <c r="L59" s="24">
        <v>1173</v>
      </c>
      <c r="M59" s="24">
        <v>20</v>
      </c>
      <c r="N59" s="24">
        <v>2357</v>
      </c>
      <c r="O59" s="24">
        <v>2454</v>
      </c>
      <c r="P59" s="116">
        <f t="shared" ref="P59:P70" si="53">SUM(H59:M59)</f>
        <v>4708</v>
      </c>
      <c r="Q59" s="116">
        <f t="shared" ref="Q59:Q60" si="54">I59+J59</f>
        <v>2991</v>
      </c>
      <c r="R59" s="117">
        <f t="shared" ref="R59:R60" si="55">K59+L59</f>
        <v>1600</v>
      </c>
      <c r="S59" s="18">
        <f t="shared" ref="S59:S60" si="56">F59/F$7*100</f>
        <v>99.961754694611244</v>
      </c>
      <c r="T59" s="18">
        <f t="shared" ref="T59:T60" si="57">Q59/Q$7*100</f>
        <v>115.21571648690292</v>
      </c>
      <c r="U59" s="18">
        <f t="shared" ref="U59:U60" si="58">R59/R$7*100</f>
        <v>127.79552715654951</v>
      </c>
      <c r="V59" s="18">
        <f t="shared" ref="V59:V60" si="59">N59/N$7*100</f>
        <v>125.23910733262487</v>
      </c>
      <c r="W59" s="18">
        <f t="shared" ref="W59:W60" si="60">L59/L$7*100</f>
        <v>134.98273878020714</v>
      </c>
      <c r="X59" s="55"/>
    </row>
    <row r="60" spans="1:24" s="12" customFormat="1" ht="12" customHeight="1" x14ac:dyDescent="0.2">
      <c r="A60" s="346" t="str">
        <f t="shared" si="51"/>
        <v>+</v>
      </c>
      <c r="B60" s="335">
        <v>41306</v>
      </c>
      <c r="C60" s="71">
        <f t="shared" si="52"/>
        <v>0.7142857142857143</v>
      </c>
      <c r="D60" s="23">
        <v>32070</v>
      </c>
      <c r="E60" s="23">
        <v>21</v>
      </c>
      <c r="F60" s="24">
        <v>26949</v>
      </c>
      <c r="G60" s="23">
        <v>181</v>
      </c>
      <c r="H60" s="23">
        <v>104</v>
      </c>
      <c r="I60" s="23">
        <v>2326</v>
      </c>
      <c r="J60" s="24">
        <v>762</v>
      </c>
      <c r="K60" s="24">
        <v>439</v>
      </c>
      <c r="L60" s="24">
        <v>1266</v>
      </c>
      <c r="M60" s="24">
        <v>22</v>
      </c>
      <c r="N60" s="24">
        <v>2466</v>
      </c>
      <c r="O60" s="24">
        <v>2570</v>
      </c>
      <c r="P60" s="116">
        <f t="shared" si="53"/>
        <v>4919</v>
      </c>
      <c r="Q60" s="116">
        <f t="shared" si="54"/>
        <v>3088</v>
      </c>
      <c r="R60" s="117">
        <f t="shared" si="55"/>
        <v>1705</v>
      </c>
      <c r="S60" s="18">
        <f t="shared" si="56"/>
        <v>103.06727349217883</v>
      </c>
      <c r="T60" s="18">
        <f t="shared" si="57"/>
        <v>118.9522342064715</v>
      </c>
      <c r="U60" s="18">
        <f t="shared" si="58"/>
        <v>136.18210862619807</v>
      </c>
      <c r="V60" s="18">
        <f t="shared" si="59"/>
        <v>131.0308182784272</v>
      </c>
      <c r="W60" s="18">
        <f t="shared" si="60"/>
        <v>145.68469505178365</v>
      </c>
      <c r="X60" s="29"/>
    </row>
    <row r="61" spans="1:24" s="12" customFormat="1" ht="12" customHeight="1" x14ac:dyDescent="0.2">
      <c r="A61" s="346" t="str">
        <f t="shared" si="51"/>
        <v>+</v>
      </c>
      <c r="B61" s="335">
        <v>41334</v>
      </c>
      <c r="C61" s="71">
        <f t="shared" si="52"/>
        <v>0.64516129032258063</v>
      </c>
      <c r="D61" s="23">
        <v>33440</v>
      </c>
      <c r="E61" s="23">
        <v>67</v>
      </c>
      <c r="F61" s="24">
        <v>28028</v>
      </c>
      <c r="G61" s="23">
        <v>281</v>
      </c>
      <c r="H61" s="23">
        <v>93</v>
      </c>
      <c r="I61" s="23">
        <v>2417</v>
      </c>
      <c r="J61" s="24">
        <v>794</v>
      </c>
      <c r="K61" s="24">
        <v>468</v>
      </c>
      <c r="L61" s="24">
        <v>1267</v>
      </c>
      <c r="M61" s="24">
        <v>25</v>
      </c>
      <c r="N61" s="24">
        <v>2528</v>
      </c>
      <c r="O61" s="24">
        <v>2621</v>
      </c>
      <c r="P61" s="116">
        <f t="shared" si="53"/>
        <v>5064</v>
      </c>
      <c r="Q61" s="116">
        <f t="shared" ref="Q61:Q70" si="61">I61+J61</f>
        <v>3211</v>
      </c>
      <c r="R61" s="117">
        <f t="shared" ref="R61:R70" si="62">K61+L61</f>
        <v>1735</v>
      </c>
      <c r="S61" s="18">
        <f t="shared" ref="S61:S70" si="63">F61/F$7*100</f>
        <v>107.19394194362641</v>
      </c>
      <c r="T61" s="18">
        <f t="shared" ref="T61:T70" si="64">Q61/Q$7*100</f>
        <v>123.69029275808936</v>
      </c>
      <c r="U61" s="18">
        <f t="shared" ref="U61:U70" si="65">R61/R$7*100</f>
        <v>138.57827476038338</v>
      </c>
      <c r="V61" s="18">
        <f t="shared" ref="V61:V70" si="66">N61/N$7*100</f>
        <v>134.32518597236981</v>
      </c>
      <c r="W61" s="18">
        <f t="shared" ref="W61:W70" si="67">L61/L$7*100</f>
        <v>145.79976985040278</v>
      </c>
      <c r="X61" s="29"/>
    </row>
    <row r="62" spans="1:24" s="12" customFormat="1" ht="12" customHeight="1" x14ac:dyDescent="0.2">
      <c r="A62" s="346" t="str">
        <f t="shared" si="51"/>
        <v>+</v>
      </c>
      <c r="B62" s="335">
        <v>41365</v>
      </c>
      <c r="C62" s="71">
        <f t="shared" si="52"/>
        <v>0.7</v>
      </c>
      <c r="D62" s="23">
        <v>35089</v>
      </c>
      <c r="E62" s="23">
        <v>236</v>
      </c>
      <c r="F62" s="24">
        <v>28762</v>
      </c>
      <c r="G62" s="23">
        <v>354</v>
      </c>
      <c r="H62" s="23">
        <v>135</v>
      </c>
      <c r="I62" s="23">
        <v>2656</v>
      </c>
      <c r="J62" s="24">
        <v>910</v>
      </c>
      <c r="K62" s="24">
        <v>560</v>
      </c>
      <c r="L62" s="24">
        <v>1440</v>
      </c>
      <c r="M62" s="24">
        <v>36</v>
      </c>
      <c r="N62" s="24">
        <v>2910</v>
      </c>
      <c r="O62" s="24">
        <v>3046</v>
      </c>
      <c r="P62" s="116">
        <f t="shared" si="53"/>
        <v>5737</v>
      </c>
      <c r="Q62" s="116">
        <f t="shared" si="61"/>
        <v>3566</v>
      </c>
      <c r="R62" s="117">
        <f t="shared" si="62"/>
        <v>2000</v>
      </c>
      <c r="S62" s="18">
        <f t="shared" si="63"/>
        <v>110.00114735916166</v>
      </c>
      <c r="T62" s="18">
        <f t="shared" si="64"/>
        <v>137.36517719568567</v>
      </c>
      <c r="U62" s="18">
        <f t="shared" si="65"/>
        <v>159.7444089456869</v>
      </c>
      <c r="V62" s="18">
        <f t="shared" si="66"/>
        <v>154.62274176408079</v>
      </c>
      <c r="W62" s="18">
        <f t="shared" si="67"/>
        <v>165.70771001150749</v>
      </c>
      <c r="X62" s="29"/>
    </row>
    <row r="63" spans="1:24" s="12" customFormat="1" ht="12" customHeight="1" x14ac:dyDescent="0.2">
      <c r="A63" s="346" t="str">
        <f t="shared" si="51"/>
        <v>+</v>
      </c>
      <c r="B63" s="335">
        <v>41395</v>
      </c>
      <c r="C63" s="71">
        <f t="shared" si="52"/>
        <v>0.61290322580645162</v>
      </c>
      <c r="D63" s="23">
        <v>34054</v>
      </c>
      <c r="E63" s="24">
        <v>388</v>
      </c>
      <c r="F63" s="24">
        <v>27819</v>
      </c>
      <c r="G63" s="23">
        <v>455</v>
      </c>
      <c r="H63" s="23">
        <v>177</v>
      </c>
      <c r="I63" s="23">
        <v>2563</v>
      </c>
      <c r="J63" s="24">
        <v>812</v>
      </c>
      <c r="K63" s="24">
        <v>498</v>
      </c>
      <c r="L63" s="24">
        <v>1300</v>
      </c>
      <c r="M63" s="24">
        <v>42</v>
      </c>
      <c r="N63" s="24">
        <v>2610</v>
      </c>
      <c r="O63" s="24">
        <v>2786</v>
      </c>
      <c r="P63" s="116">
        <f t="shared" si="53"/>
        <v>5392</v>
      </c>
      <c r="Q63" s="116">
        <f t="shared" si="61"/>
        <v>3375</v>
      </c>
      <c r="R63" s="117">
        <f t="shared" si="62"/>
        <v>1798</v>
      </c>
      <c r="S63" s="18">
        <f t="shared" si="63"/>
        <v>106.39461506100125</v>
      </c>
      <c r="T63" s="18">
        <f t="shared" si="64"/>
        <v>130.00770416024653</v>
      </c>
      <c r="U63" s="18">
        <f t="shared" si="65"/>
        <v>143.61022364217254</v>
      </c>
      <c r="V63" s="18">
        <f t="shared" si="66"/>
        <v>138.68225292242295</v>
      </c>
      <c r="W63" s="18">
        <f t="shared" si="67"/>
        <v>149.59723820483316</v>
      </c>
      <c r="X63" s="29"/>
    </row>
    <row r="64" spans="1:24" s="12" customFormat="1" ht="12" customHeight="1" x14ac:dyDescent="0.2">
      <c r="A64" s="346" t="str">
        <f t="shared" si="51"/>
        <v>+</v>
      </c>
      <c r="B64" s="335">
        <v>41426</v>
      </c>
      <c r="C64" s="71">
        <f t="shared" si="52"/>
        <v>0.66666666666666663</v>
      </c>
      <c r="D64" s="24">
        <v>34850</v>
      </c>
      <c r="E64" s="23">
        <v>615</v>
      </c>
      <c r="F64" s="24">
        <v>28172</v>
      </c>
      <c r="G64" s="23">
        <v>413</v>
      </c>
      <c r="H64" s="23">
        <v>192</v>
      </c>
      <c r="I64" s="23">
        <v>2656</v>
      </c>
      <c r="J64" s="24">
        <v>853</v>
      </c>
      <c r="K64" s="24">
        <v>512</v>
      </c>
      <c r="L64" s="24">
        <v>1396</v>
      </c>
      <c r="M64" s="24">
        <v>41</v>
      </c>
      <c r="N64" s="24">
        <v>2761</v>
      </c>
      <c r="O64" s="24">
        <v>2953</v>
      </c>
      <c r="P64" s="116">
        <f t="shared" si="53"/>
        <v>5650</v>
      </c>
      <c r="Q64" s="116">
        <f t="shared" si="61"/>
        <v>3509</v>
      </c>
      <c r="R64" s="117">
        <f t="shared" si="62"/>
        <v>1908</v>
      </c>
      <c r="S64" s="18">
        <f t="shared" si="63"/>
        <v>107.74467434122461</v>
      </c>
      <c r="T64" s="18">
        <f t="shared" si="64"/>
        <v>135.16949152542372</v>
      </c>
      <c r="U64" s="18">
        <f t="shared" si="65"/>
        <v>152.39616613418531</v>
      </c>
      <c r="V64" s="18">
        <f t="shared" si="66"/>
        <v>146.70563230605737</v>
      </c>
      <c r="W64" s="18">
        <f t="shared" si="67"/>
        <v>160.64441887226698</v>
      </c>
      <c r="X64" s="29"/>
    </row>
    <row r="65" spans="1:24" s="12" customFormat="1" ht="12" customHeight="1" x14ac:dyDescent="0.2">
      <c r="A65" s="346" t="str">
        <f t="shared" si="51"/>
        <v>+</v>
      </c>
      <c r="B65" s="335">
        <v>41456</v>
      </c>
      <c r="C65" s="71">
        <f t="shared" si="52"/>
        <v>0.74193548387096775</v>
      </c>
      <c r="D65" s="23">
        <v>38619</v>
      </c>
      <c r="E65" s="23">
        <v>769</v>
      </c>
      <c r="F65" s="24">
        <v>31329</v>
      </c>
      <c r="G65" s="23">
        <v>494</v>
      </c>
      <c r="H65" s="23">
        <v>228</v>
      </c>
      <c r="I65" s="23">
        <v>2857</v>
      </c>
      <c r="J65" s="24">
        <v>945</v>
      </c>
      <c r="K65" s="24">
        <v>590</v>
      </c>
      <c r="L65" s="24">
        <v>1442</v>
      </c>
      <c r="M65" s="24">
        <v>55</v>
      </c>
      <c r="N65" s="24">
        <v>2978</v>
      </c>
      <c r="O65" s="24">
        <v>3295</v>
      </c>
      <c r="P65" s="116">
        <f t="shared" si="53"/>
        <v>6117</v>
      </c>
      <c r="Q65" s="116">
        <f t="shared" si="61"/>
        <v>3802</v>
      </c>
      <c r="R65" s="117">
        <f t="shared" si="62"/>
        <v>2032</v>
      </c>
      <c r="S65" s="18">
        <f t="shared" si="63"/>
        <v>119.81871725245725</v>
      </c>
      <c r="T65" s="18">
        <f t="shared" si="64"/>
        <v>146.45608628659477</v>
      </c>
      <c r="U65" s="18">
        <f t="shared" si="65"/>
        <v>162.30031948881788</v>
      </c>
      <c r="V65" s="18">
        <f t="shared" si="66"/>
        <v>158.23591923485654</v>
      </c>
      <c r="W65" s="18">
        <f t="shared" si="67"/>
        <v>165.93785960874567</v>
      </c>
      <c r="X65" s="29"/>
    </row>
    <row r="66" spans="1:24" s="12" customFormat="1" ht="12" customHeight="1" x14ac:dyDescent="0.2">
      <c r="A66" s="346" t="str">
        <f t="shared" si="51"/>
        <v>+</v>
      </c>
      <c r="B66" s="335">
        <v>41487</v>
      </c>
      <c r="C66" s="71">
        <f t="shared" si="52"/>
        <v>0.70967741935483875</v>
      </c>
      <c r="D66" s="23">
        <v>32457</v>
      </c>
      <c r="E66" s="23">
        <v>669</v>
      </c>
      <c r="F66" s="24">
        <v>26477</v>
      </c>
      <c r="G66" s="23">
        <v>429</v>
      </c>
      <c r="H66" s="23">
        <v>198</v>
      </c>
      <c r="I66" s="23">
        <v>2379</v>
      </c>
      <c r="J66" s="24">
        <v>747</v>
      </c>
      <c r="K66" s="24">
        <v>449</v>
      </c>
      <c r="L66" s="24">
        <v>1071</v>
      </c>
      <c r="M66" s="24">
        <v>38</v>
      </c>
      <c r="N66" s="24">
        <v>2267</v>
      </c>
      <c r="O66" s="24">
        <v>2465</v>
      </c>
      <c r="P66" s="116">
        <f t="shared" si="53"/>
        <v>4882</v>
      </c>
      <c r="Q66" s="116">
        <f t="shared" si="61"/>
        <v>3126</v>
      </c>
      <c r="R66" s="117">
        <f t="shared" si="62"/>
        <v>1520</v>
      </c>
      <c r="S66" s="18">
        <f t="shared" si="63"/>
        <v>101.2620950778292</v>
      </c>
      <c r="T66" s="18">
        <f t="shared" si="64"/>
        <v>120.41602465331277</v>
      </c>
      <c r="U66" s="18">
        <f t="shared" si="65"/>
        <v>121.40575079872204</v>
      </c>
      <c r="V66" s="18">
        <f t="shared" si="66"/>
        <v>120.45696068012752</v>
      </c>
      <c r="W66" s="18">
        <f t="shared" si="67"/>
        <v>123.24510932105869</v>
      </c>
      <c r="X66" s="316" t="s">
        <v>33</v>
      </c>
    </row>
    <row r="67" spans="1:24" s="12" customFormat="1" ht="12" customHeight="1" x14ac:dyDescent="0.2">
      <c r="A67" s="346" t="str">
        <f t="shared" si="51"/>
        <v>+</v>
      </c>
      <c r="B67" s="335">
        <v>41518</v>
      </c>
      <c r="C67" s="71">
        <f t="shared" si="52"/>
        <v>0.7</v>
      </c>
      <c r="D67" s="23">
        <v>35198</v>
      </c>
      <c r="E67" s="24">
        <v>550</v>
      </c>
      <c r="F67" s="24">
        <v>28631</v>
      </c>
      <c r="G67" s="23">
        <v>402</v>
      </c>
      <c r="H67" s="23">
        <v>185</v>
      </c>
      <c r="I67" s="23">
        <v>2696</v>
      </c>
      <c r="J67" s="24">
        <v>837</v>
      </c>
      <c r="K67" s="24">
        <v>508</v>
      </c>
      <c r="L67" s="24">
        <v>1356</v>
      </c>
      <c r="M67" s="24">
        <v>33</v>
      </c>
      <c r="N67" s="24">
        <v>2702</v>
      </c>
      <c r="O67" s="24">
        <v>2887</v>
      </c>
      <c r="P67" s="116">
        <f t="shared" si="53"/>
        <v>5615</v>
      </c>
      <c r="Q67" s="116">
        <f t="shared" si="61"/>
        <v>3533</v>
      </c>
      <c r="R67" s="117">
        <f t="shared" si="62"/>
        <v>1864</v>
      </c>
      <c r="S67" s="18">
        <f t="shared" si="63"/>
        <v>109.50013385856887</v>
      </c>
      <c r="T67" s="18">
        <f t="shared" si="64"/>
        <v>136.0939907550077</v>
      </c>
      <c r="U67" s="18">
        <f t="shared" si="65"/>
        <v>148.8817891373802</v>
      </c>
      <c r="V67" s="18">
        <f t="shared" si="66"/>
        <v>143.57066950053135</v>
      </c>
      <c r="W67" s="18">
        <f t="shared" si="67"/>
        <v>156.04142692750287</v>
      </c>
      <c r="X67" s="317"/>
    </row>
    <row r="68" spans="1:24" s="12" customFormat="1" ht="12" customHeight="1" x14ac:dyDescent="0.2">
      <c r="A68" s="346" t="str">
        <f t="shared" si="51"/>
        <v>+</v>
      </c>
      <c r="B68" s="335">
        <v>41548</v>
      </c>
      <c r="C68" s="71">
        <f t="shared" si="52"/>
        <v>0.70967741935483875</v>
      </c>
      <c r="D68" s="23">
        <v>35231</v>
      </c>
      <c r="E68" s="23">
        <v>269</v>
      </c>
      <c r="F68" s="24">
        <v>28538</v>
      </c>
      <c r="G68" s="23">
        <v>432</v>
      </c>
      <c r="H68" s="23">
        <v>151</v>
      </c>
      <c r="I68" s="23">
        <v>2899</v>
      </c>
      <c r="J68" s="24">
        <v>898</v>
      </c>
      <c r="K68" s="24">
        <v>533</v>
      </c>
      <c r="L68" s="24">
        <v>1369</v>
      </c>
      <c r="M68" s="24">
        <v>143</v>
      </c>
      <c r="N68" s="24">
        <v>2800</v>
      </c>
      <c r="O68" s="24">
        <v>2951</v>
      </c>
      <c r="P68" s="116">
        <f t="shared" si="53"/>
        <v>5993</v>
      </c>
      <c r="Q68" s="116">
        <f t="shared" si="61"/>
        <v>3797</v>
      </c>
      <c r="R68" s="117">
        <f t="shared" si="62"/>
        <v>1902</v>
      </c>
      <c r="S68" s="18">
        <f t="shared" si="63"/>
        <v>109.14445251845335</v>
      </c>
      <c r="T68" s="18">
        <f t="shared" si="64"/>
        <v>146.26348228043142</v>
      </c>
      <c r="U68" s="18">
        <f t="shared" si="65"/>
        <v>151.91693290734824</v>
      </c>
      <c r="V68" s="18">
        <f t="shared" si="66"/>
        <v>148.77789585547291</v>
      </c>
      <c r="W68" s="18">
        <f t="shared" si="67"/>
        <v>157.5373993095512</v>
      </c>
      <c r="X68" s="318"/>
    </row>
    <row r="69" spans="1:24" s="12" customFormat="1" ht="12" customHeight="1" x14ac:dyDescent="0.2">
      <c r="A69" s="346" t="str">
        <f t="shared" si="51"/>
        <v>+</v>
      </c>
      <c r="B69" s="335">
        <v>41579</v>
      </c>
      <c r="C69" s="71">
        <f t="shared" si="52"/>
        <v>0.66666666666666663</v>
      </c>
      <c r="D69" s="23">
        <v>32126</v>
      </c>
      <c r="E69" s="23">
        <v>63</v>
      </c>
      <c r="F69" s="24">
        <v>26504</v>
      </c>
      <c r="G69" s="23">
        <v>291</v>
      </c>
      <c r="H69" s="23">
        <v>105</v>
      </c>
      <c r="I69" s="23">
        <v>2444</v>
      </c>
      <c r="J69" s="24">
        <v>805</v>
      </c>
      <c r="K69" s="24">
        <v>511</v>
      </c>
      <c r="L69" s="24">
        <v>1371</v>
      </c>
      <c r="M69" s="24">
        <v>32</v>
      </c>
      <c r="N69" s="24">
        <v>2687</v>
      </c>
      <c r="O69" s="24">
        <v>2792</v>
      </c>
      <c r="P69" s="116">
        <f t="shared" si="53"/>
        <v>5268</v>
      </c>
      <c r="Q69" s="116">
        <f t="shared" si="61"/>
        <v>3249</v>
      </c>
      <c r="R69" s="117">
        <f t="shared" si="62"/>
        <v>1882</v>
      </c>
      <c r="S69" s="18">
        <f t="shared" si="63"/>
        <v>101.36535740237886</v>
      </c>
      <c r="T69" s="18">
        <f t="shared" si="64"/>
        <v>125.15408320493067</v>
      </c>
      <c r="U69" s="18">
        <f t="shared" si="65"/>
        <v>150.31948881789137</v>
      </c>
      <c r="V69" s="18">
        <f t="shared" si="66"/>
        <v>142.77364505844844</v>
      </c>
      <c r="W69" s="18">
        <f t="shared" si="67"/>
        <v>157.76754890678941</v>
      </c>
      <c r="X69" s="29"/>
    </row>
    <row r="70" spans="1:24" s="12" customFormat="1" ht="12" customHeight="1" thickBot="1" x14ac:dyDescent="0.25">
      <c r="A70" s="347" t="str">
        <f t="shared" si="51"/>
        <v>+</v>
      </c>
      <c r="B70" s="336">
        <v>41609</v>
      </c>
      <c r="C70" s="93">
        <f t="shared" si="52"/>
        <v>0.64516129032258063</v>
      </c>
      <c r="D70" s="304">
        <v>32013</v>
      </c>
      <c r="E70" s="304">
        <v>43</v>
      </c>
      <c r="F70" s="305">
        <v>27276</v>
      </c>
      <c r="G70" s="304">
        <v>218</v>
      </c>
      <c r="H70" s="304">
        <v>125</v>
      </c>
      <c r="I70" s="304">
        <v>2243</v>
      </c>
      <c r="J70" s="305">
        <v>667</v>
      </c>
      <c r="K70" s="305">
        <v>389</v>
      </c>
      <c r="L70" s="305">
        <v>1018</v>
      </c>
      <c r="M70" s="305">
        <v>33</v>
      </c>
      <c r="N70" s="305">
        <v>2074</v>
      </c>
      <c r="O70" s="305">
        <v>2199</v>
      </c>
      <c r="P70" s="234">
        <f t="shared" si="53"/>
        <v>4475</v>
      </c>
      <c r="Q70" s="234">
        <f t="shared" si="61"/>
        <v>2910</v>
      </c>
      <c r="R70" s="235">
        <f t="shared" si="62"/>
        <v>1407</v>
      </c>
      <c r="S70" s="202">
        <f t="shared" si="63"/>
        <v>104.31789497839141</v>
      </c>
      <c r="T70" s="202">
        <f t="shared" si="64"/>
        <v>112.09553158705701</v>
      </c>
      <c r="U70" s="202">
        <f t="shared" si="65"/>
        <v>112.38019169329074</v>
      </c>
      <c r="V70" s="202">
        <f t="shared" si="66"/>
        <v>110.20191285866099</v>
      </c>
      <c r="W70" s="202">
        <f t="shared" si="67"/>
        <v>117.14614499424627</v>
      </c>
      <c r="X70" s="61"/>
    </row>
    <row r="71" spans="1:24" s="12" customFormat="1" ht="12" hidden="1" customHeight="1" thickTop="1" thickBot="1" x14ac:dyDescent="0.25">
      <c r="A71" s="106" t="s">
        <v>93</v>
      </c>
      <c r="B71" s="326" t="s">
        <v>56</v>
      </c>
      <c r="C71" s="322">
        <f>SUBTOTAL(1,C59:C70)</f>
        <v>0.68515104966717877</v>
      </c>
      <c r="D71" s="313">
        <f t="shared" ref="D71:R71" si="68">SUBTOTAL(1,D59:D70)</f>
        <v>33850.5</v>
      </c>
      <c r="E71" s="313">
        <f t="shared" si="68"/>
        <v>310.33333333333331</v>
      </c>
      <c r="F71" s="313">
        <f t="shared" si="68"/>
        <v>27885.166666666668</v>
      </c>
      <c r="G71" s="313">
        <f t="shared" si="68"/>
        <v>344.25</v>
      </c>
      <c r="H71" s="313">
        <f t="shared" si="68"/>
        <v>149.16666666666666</v>
      </c>
      <c r="I71" s="313">
        <f t="shared" si="68"/>
        <v>2530.8333333333335</v>
      </c>
      <c r="J71" s="313">
        <f t="shared" si="68"/>
        <v>815.58333333333337</v>
      </c>
      <c r="K71" s="313">
        <f t="shared" si="68"/>
        <v>490.33333333333331</v>
      </c>
      <c r="L71" s="313">
        <f t="shared" si="68"/>
        <v>1289.0833333333333</v>
      </c>
      <c r="M71" s="313">
        <f t="shared" si="68"/>
        <v>43.333333333333336</v>
      </c>
      <c r="N71" s="313">
        <f t="shared" si="68"/>
        <v>2595</v>
      </c>
      <c r="O71" s="312">
        <f t="shared" si="68"/>
        <v>2751.5833333333335</v>
      </c>
      <c r="P71" s="313">
        <f t="shared" si="68"/>
        <v>5318.333333333333</v>
      </c>
      <c r="Q71" s="314">
        <f t="shared" si="68"/>
        <v>3346.4166666666665</v>
      </c>
      <c r="R71" s="315">
        <f t="shared" si="68"/>
        <v>1779.4166666666667</v>
      </c>
      <c r="S71" s="323"/>
      <c r="T71" s="324"/>
      <c r="U71" s="324"/>
      <c r="V71" s="324"/>
      <c r="W71" s="325"/>
      <c r="X71" s="59"/>
    </row>
    <row r="72" spans="1:24" s="12" customFormat="1" ht="12" customHeight="1" x14ac:dyDescent="0.2">
      <c r="A72" s="348" t="str">
        <f t="shared" ref="A72:A122" si="69">IF(MONTH(B72)&lt;=MONTH(MONAT),"+","-")</f>
        <v>+</v>
      </c>
      <c r="B72" s="335">
        <v>41640</v>
      </c>
      <c r="C72" s="71">
        <f t="shared" ref="C72:C83" si="70">NETWORKDAYS(B72,EOMONTH(B72,0),WOCHENFEIERTAGE)/DAY(EOMONTH(B72,0))</f>
        <v>0.67741935483870963</v>
      </c>
      <c r="D72" s="23">
        <v>31400</v>
      </c>
      <c r="E72" s="23">
        <v>48</v>
      </c>
      <c r="F72" s="24">
        <v>26309</v>
      </c>
      <c r="G72" s="23">
        <v>197</v>
      </c>
      <c r="H72" s="23">
        <v>107</v>
      </c>
      <c r="I72" s="23">
        <v>2195</v>
      </c>
      <c r="J72" s="24">
        <v>729</v>
      </c>
      <c r="K72" s="24">
        <v>455</v>
      </c>
      <c r="L72" s="24">
        <v>1276</v>
      </c>
      <c r="M72" s="24">
        <v>83</v>
      </c>
      <c r="N72" s="24">
        <v>2460</v>
      </c>
      <c r="O72" s="24">
        <v>2567</v>
      </c>
      <c r="P72" s="116">
        <f t="shared" ref="P72:P83" si="71">SUM(H72:M72)</f>
        <v>4845</v>
      </c>
      <c r="Q72" s="116">
        <f t="shared" ref="Q72:Q83" si="72">I72+J72</f>
        <v>2924</v>
      </c>
      <c r="R72" s="117">
        <f t="shared" ref="R72:R83" si="73">K72+L72</f>
        <v>1731</v>
      </c>
      <c r="S72" s="18">
        <f t="shared" ref="S72:S83" si="74">F72/F$7*100</f>
        <v>100.61957394729797</v>
      </c>
      <c r="T72" s="18">
        <f t="shared" ref="T72:T83" si="75">Q72/Q$7*100</f>
        <v>112.63482280431434</v>
      </c>
      <c r="U72" s="18">
        <f t="shared" ref="U72:U83" si="76">R72/R$7*100</f>
        <v>138.25878594249201</v>
      </c>
      <c r="V72" s="18">
        <f t="shared" ref="V72:V83" si="77">N72/N$7*100</f>
        <v>130.71200850159406</v>
      </c>
      <c r="W72" s="18">
        <f t="shared" ref="W72:W83" si="78">L72/L$7*100</f>
        <v>146.8354430379747</v>
      </c>
      <c r="X72" s="55"/>
    </row>
    <row r="73" spans="1:24" s="12" customFormat="1" ht="12" customHeight="1" x14ac:dyDescent="0.2">
      <c r="A73" s="346" t="str">
        <f t="shared" si="69"/>
        <v>+</v>
      </c>
      <c r="B73" s="335">
        <v>41671</v>
      </c>
      <c r="C73" s="71">
        <f t="shared" si="70"/>
        <v>0.7142857142857143</v>
      </c>
      <c r="D73" s="23">
        <v>31090</v>
      </c>
      <c r="E73" s="23">
        <v>61</v>
      </c>
      <c r="F73" s="24">
        <v>26210</v>
      </c>
      <c r="G73" s="23">
        <v>201</v>
      </c>
      <c r="H73" s="23">
        <v>105</v>
      </c>
      <c r="I73" s="23">
        <v>2280</v>
      </c>
      <c r="J73" s="24">
        <v>631</v>
      </c>
      <c r="K73" s="24">
        <v>406</v>
      </c>
      <c r="L73" s="24">
        <v>1154</v>
      </c>
      <c r="M73" s="24">
        <v>43</v>
      </c>
      <c r="N73" s="24">
        <v>2191</v>
      </c>
      <c r="O73" s="24">
        <v>2296</v>
      </c>
      <c r="P73" s="116">
        <f t="shared" si="71"/>
        <v>4619</v>
      </c>
      <c r="Q73" s="116">
        <f t="shared" si="72"/>
        <v>2911</v>
      </c>
      <c r="R73" s="117">
        <f t="shared" si="73"/>
        <v>1560</v>
      </c>
      <c r="S73" s="18">
        <f t="shared" si="74"/>
        <v>100.24094542394921</v>
      </c>
      <c r="T73" s="18">
        <f t="shared" si="75"/>
        <v>112.13405238828969</v>
      </c>
      <c r="U73" s="18">
        <f t="shared" si="76"/>
        <v>124.60063897763578</v>
      </c>
      <c r="V73" s="18">
        <f t="shared" si="77"/>
        <v>116.41870350690755</v>
      </c>
      <c r="W73" s="18">
        <f t="shared" si="78"/>
        <v>132.79631760644421</v>
      </c>
      <c r="X73" s="29"/>
    </row>
    <row r="74" spans="1:24" s="12" customFormat="1" ht="12" customHeight="1" x14ac:dyDescent="0.2">
      <c r="A74" s="346" t="str">
        <f t="shared" si="69"/>
        <v>+</v>
      </c>
      <c r="B74" s="335">
        <v>41699</v>
      </c>
      <c r="C74" s="71">
        <f t="shared" si="70"/>
        <v>0.67741935483870963</v>
      </c>
      <c r="D74" s="23">
        <v>31698</v>
      </c>
      <c r="E74" s="23">
        <v>211</v>
      </c>
      <c r="F74" s="24">
        <v>26480</v>
      </c>
      <c r="G74" s="23">
        <v>275</v>
      </c>
      <c r="H74" s="23">
        <v>99</v>
      </c>
      <c r="I74" s="23">
        <v>2312</v>
      </c>
      <c r="J74" s="24">
        <v>650</v>
      </c>
      <c r="K74" s="24">
        <v>409</v>
      </c>
      <c r="L74" s="24">
        <v>1209</v>
      </c>
      <c r="M74" s="24">
        <v>52</v>
      </c>
      <c r="N74" s="24">
        <v>2268</v>
      </c>
      <c r="O74" s="24">
        <v>2367</v>
      </c>
      <c r="P74" s="116">
        <f t="shared" si="71"/>
        <v>4731</v>
      </c>
      <c r="Q74" s="116">
        <f t="shared" si="72"/>
        <v>2962</v>
      </c>
      <c r="R74" s="117">
        <f t="shared" si="73"/>
        <v>1618</v>
      </c>
      <c r="S74" s="18">
        <f t="shared" si="74"/>
        <v>101.27356866944584</v>
      </c>
      <c r="T74" s="18">
        <f t="shared" si="75"/>
        <v>114.09861325115563</v>
      </c>
      <c r="U74" s="18">
        <f t="shared" si="76"/>
        <v>129.2332268370607</v>
      </c>
      <c r="V74" s="18">
        <f t="shared" si="77"/>
        <v>120.51009564293305</v>
      </c>
      <c r="W74" s="18">
        <f t="shared" si="78"/>
        <v>139.12543153049481</v>
      </c>
      <c r="X74" s="29"/>
    </row>
    <row r="75" spans="1:24" s="12" customFormat="1" ht="12" customHeight="1" x14ac:dyDescent="0.2">
      <c r="A75" s="346" t="str">
        <f t="shared" si="69"/>
        <v>+</v>
      </c>
      <c r="B75" s="335">
        <v>41730</v>
      </c>
      <c r="C75" s="71">
        <f t="shared" si="70"/>
        <v>0.66666666666666663</v>
      </c>
      <c r="D75" s="23">
        <v>36993</v>
      </c>
      <c r="E75" s="23">
        <v>313</v>
      </c>
      <c r="F75" s="24">
        <v>30120</v>
      </c>
      <c r="G75" s="23">
        <v>511</v>
      </c>
      <c r="H75" s="23">
        <v>175</v>
      </c>
      <c r="I75" s="23">
        <v>2989</v>
      </c>
      <c r="J75" s="24">
        <v>853</v>
      </c>
      <c r="K75" s="24">
        <v>524</v>
      </c>
      <c r="L75" s="24">
        <v>1446</v>
      </c>
      <c r="M75" s="24">
        <v>63</v>
      </c>
      <c r="N75" s="24">
        <v>2823</v>
      </c>
      <c r="O75" s="24">
        <v>2998</v>
      </c>
      <c r="P75" s="116">
        <f t="shared" si="71"/>
        <v>6050</v>
      </c>
      <c r="Q75" s="116">
        <f t="shared" si="72"/>
        <v>3842</v>
      </c>
      <c r="R75" s="117">
        <f t="shared" si="73"/>
        <v>1970</v>
      </c>
      <c r="S75" s="18">
        <f t="shared" si="74"/>
        <v>115.19485983095575</v>
      </c>
      <c r="T75" s="18">
        <f t="shared" si="75"/>
        <v>147.9969183359014</v>
      </c>
      <c r="U75" s="18">
        <f t="shared" si="76"/>
        <v>157.34824281150159</v>
      </c>
      <c r="V75" s="18">
        <f t="shared" si="77"/>
        <v>150</v>
      </c>
      <c r="W75" s="18">
        <f t="shared" si="78"/>
        <v>166.39815880322209</v>
      </c>
      <c r="X75" s="29"/>
    </row>
    <row r="76" spans="1:24" s="12" customFormat="1" ht="12" customHeight="1" x14ac:dyDescent="0.2">
      <c r="A76" s="346" t="str">
        <f t="shared" si="69"/>
        <v>+</v>
      </c>
      <c r="B76" s="335">
        <v>41760</v>
      </c>
      <c r="C76" s="71">
        <f t="shared" si="70"/>
        <v>0.64516129032258063</v>
      </c>
      <c r="D76" s="23">
        <v>33731</v>
      </c>
      <c r="E76" s="23">
        <v>476</v>
      </c>
      <c r="F76" s="24">
        <v>27545</v>
      </c>
      <c r="G76" s="23">
        <v>380</v>
      </c>
      <c r="H76" s="23">
        <v>164</v>
      </c>
      <c r="I76" s="23">
        <v>2624</v>
      </c>
      <c r="J76" s="24">
        <v>692</v>
      </c>
      <c r="K76" s="24">
        <v>470</v>
      </c>
      <c r="L76" s="24">
        <v>1298</v>
      </c>
      <c r="M76" s="24">
        <v>63</v>
      </c>
      <c r="N76" s="24">
        <v>2460</v>
      </c>
      <c r="O76" s="24">
        <v>2624</v>
      </c>
      <c r="P76" s="116">
        <f t="shared" si="71"/>
        <v>5311</v>
      </c>
      <c r="Q76" s="116">
        <f t="shared" si="72"/>
        <v>3316</v>
      </c>
      <c r="R76" s="117">
        <f t="shared" si="73"/>
        <v>1768</v>
      </c>
      <c r="S76" s="18">
        <f t="shared" si="74"/>
        <v>105.34669369334915</v>
      </c>
      <c r="T76" s="18">
        <f t="shared" si="75"/>
        <v>127.73497688751927</v>
      </c>
      <c r="U76" s="18">
        <f t="shared" si="76"/>
        <v>141.21405750798721</v>
      </c>
      <c r="V76" s="18">
        <f t="shared" si="77"/>
        <v>130.71200850159406</v>
      </c>
      <c r="W76" s="18">
        <f t="shared" si="78"/>
        <v>149.36708860759492</v>
      </c>
      <c r="X76" s="29"/>
    </row>
    <row r="77" spans="1:24" s="12" customFormat="1" ht="12" customHeight="1" x14ac:dyDescent="0.2">
      <c r="A77" s="346" t="str">
        <f t="shared" si="69"/>
        <v>+</v>
      </c>
      <c r="B77" s="335">
        <v>41791</v>
      </c>
      <c r="C77" s="71">
        <f t="shared" si="70"/>
        <v>0.6333333333333333</v>
      </c>
      <c r="D77" s="23">
        <v>32606</v>
      </c>
      <c r="E77" s="24">
        <v>700</v>
      </c>
      <c r="F77" s="24">
        <v>26166</v>
      </c>
      <c r="G77" s="23">
        <v>482</v>
      </c>
      <c r="H77" s="23">
        <v>177</v>
      </c>
      <c r="I77" s="23">
        <v>2634</v>
      </c>
      <c r="J77" s="24">
        <v>661</v>
      </c>
      <c r="K77" s="24">
        <v>448</v>
      </c>
      <c r="L77" s="24">
        <v>1265</v>
      </c>
      <c r="M77" s="24">
        <v>73</v>
      </c>
      <c r="N77" s="24">
        <v>2374</v>
      </c>
      <c r="O77" s="24">
        <v>2551</v>
      </c>
      <c r="P77" s="116">
        <f t="shared" si="71"/>
        <v>5258</v>
      </c>
      <c r="Q77" s="116">
        <f t="shared" si="72"/>
        <v>3295</v>
      </c>
      <c r="R77" s="117">
        <f t="shared" si="73"/>
        <v>1713</v>
      </c>
      <c r="S77" s="18">
        <f t="shared" si="74"/>
        <v>100.07266608023866</v>
      </c>
      <c r="T77" s="18">
        <f t="shared" si="75"/>
        <v>126.92604006163329</v>
      </c>
      <c r="U77" s="18">
        <f t="shared" si="76"/>
        <v>136.82108626198084</v>
      </c>
      <c r="V77" s="18">
        <f t="shared" si="77"/>
        <v>126.1424017003188</v>
      </c>
      <c r="W77" s="18">
        <f t="shared" si="78"/>
        <v>145.56962025316454</v>
      </c>
      <c r="X77" s="29"/>
    </row>
    <row r="78" spans="1:24" s="12" customFormat="1" ht="12" customHeight="1" x14ac:dyDescent="0.2">
      <c r="A78" s="346" t="str">
        <f t="shared" si="69"/>
        <v>+</v>
      </c>
      <c r="B78" s="335">
        <v>41821</v>
      </c>
      <c r="C78" s="71">
        <f t="shared" si="70"/>
        <v>0.74193548387096775</v>
      </c>
      <c r="D78" s="23">
        <v>35022</v>
      </c>
      <c r="E78" s="24">
        <v>572</v>
      </c>
      <c r="F78" s="24">
        <v>28392</v>
      </c>
      <c r="G78" s="23">
        <v>444</v>
      </c>
      <c r="H78" s="23">
        <v>162</v>
      </c>
      <c r="I78" s="23">
        <v>2832</v>
      </c>
      <c r="J78" s="24">
        <v>709</v>
      </c>
      <c r="K78" s="24">
        <v>479</v>
      </c>
      <c r="L78" s="24">
        <v>1336</v>
      </c>
      <c r="M78" s="24">
        <v>95</v>
      </c>
      <c r="N78" s="24">
        <v>2524</v>
      </c>
      <c r="O78" s="24">
        <v>2687</v>
      </c>
      <c r="P78" s="116">
        <f t="shared" si="71"/>
        <v>5613</v>
      </c>
      <c r="Q78" s="116">
        <f t="shared" si="72"/>
        <v>3541</v>
      </c>
      <c r="R78" s="117">
        <f t="shared" si="73"/>
        <v>1815</v>
      </c>
      <c r="S78" s="18">
        <f t="shared" si="74"/>
        <v>108.58607105977742</v>
      </c>
      <c r="T78" s="18">
        <f t="shared" si="75"/>
        <v>136.40215716486904</v>
      </c>
      <c r="U78" s="18">
        <f t="shared" si="76"/>
        <v>144.96805111821087</v>
      </c>
      <c r="V78" s="18">
        <f t="shared" si="77"/>
        <v>134.11264612114769</v>
      </c>
      <c r="W78" s="18">
        <f t="shared" si="78"/>
        <v>153.73993095512083</v>
      </c>
      <c r="X78" s="29"/>
    </row>
    <row r="79" spans="1:24" s="12" customFormat="1" ht="12" customHeight="1" x14ac:dyDescent="0.2">
      <c r="A79" s="346" t="str">
        <f t="shared" si="69"/>
        <v>+</v>
      </c>
      <c r="B79" s="335">
        <v>41852</v>
      </c>
      <c r="C79" s="71">
        <f t="shared" si="70"/>
        <v>0.67741935483870963</v>
      </c>
      <c r="D79" s="23">
        <v>33083</v>
      </c>
      <c r="E79" s="24">
        <v>595</v>
      </c>
      <c r="F79" s="24">
        <v>27360</v>
      </c>
      <c r="G79" s="23">
        <v>498</v>
      </c>
      <c r="H79" s="23">
        <v>142</v>
      </c>
      <c r="I79" s="23">
        <v>2641</v>
      </c>
      <c r="J79" s="24">
        <v>548</v>
      </c>
      <c r="K79" s="24">
        <v>331</v>
      </c>
      <c r="L79" s="24">
        <v>909</v>
      </c>
      <c r="M79" s="24">
        <v>58</v>
      </c>
      <c r="N79" s="24">
        <v>1789</v>
      </c>
      <c r="O79" s="24">
        <v>1931</v>
      </c>
      <c r="P79" s="116">
        <f t="shared" si="71"/>
        <v>4629</v>
      </c>
      <c r="Q79" s="116">
        <f t="shared" si="72"/>
        <v>3189</v>
      </c>
      <c r="R79" s="117">
        <f t="shared" si="73"/>
        <v>1240</v>
      </c>
      <c r="S79" s="18">
        <f t="shared" si="74"/>
        <v>104.63915554365701</v>
      </c>
      <c r="T79" s="18">
        <f t="shared" si="75"/>
        <v>122.84283513097071</v>
      </c>
      <c r="U79" s="18">
        <f t="shared" si="76"/>
        <v>99.04153354632588</v>
      </c>
      <c r="V79" s="18">
        <f>O79/N$7*100</f>
        <v>102.60361317747078</v>
      </c>
      <c r="W79" s="18">
        <f t="shared" si="78"/>
        <v>104.6029919447641</v>
      </c>
      <c r="X79" s="29" t="s">
        <v>34</v>
      </c>
    </row>
    <row r="80" spans="1:24" s="12" customFormat="1" ht="12" customHeight="1" x14ac:dyDescent="0.2">
      <c r="A80" s="346" t="str">
        <f t="shared" si="69"/>
        <v>+</v>
      </c>
      <c r="B80" s="335">
        <v>41883</v>
      </c>
      <c r="C80" s="71">
        <f t="shared" si="70"/>
        <v>0.73333333333333328</v>
      </c>
      <c r="D80" s="23">
        <v>34798</v>
      </c>
      <c r="E80" s="24">
        <v>427</v>
      </c>
      <c r="F80" s="24">
        <v>28192</v>
      </c>
      <c r="G80" s="23">
        <v>419</v>
      </c>
      <c r="H80" s="23">
        <v>154</v>
      </c>
      <c r="I80" s="23">
        <v>2853</v>
      </c>
      <c r="J80" s="24">
        <v>790</v>
      </c>
      <c r="K80" s="24">
        <v>525</v>
      </c>
      <c r="L80" s="24">
        <v>1394</v>
      </c>
      <c r="M80" s="24">
        <v>44</v>
      </c>
      <c r="N80" s="24">
        <v>2709</v>
      </c>
      <c r="O80" s="24">
        <v>2864</v>
      </c>
      <c r="P80" s="116">
        <f t="shared" si="71"/>
        <v>5760</v>
      </c>
      <c r="Q80" s="116">
        <f t="shared" si="72"/>
        <v>3643</v>
      </c>
      <c r="R80" s="117">
        <f t="shared" si="73"/>
        <v>1919</v>
      </c>
      <c r="S80" s="18">
        <f t="shared" si="74"/>
        <v>107.82116495200214</v>
      </c>
      <c r="T80" s="18">
        <f t="shared" si="75"/>
        <v>140.33127889060094</v>
      </c>
      <c r="U80" s="18">
        <f t="shared" si="76"/>
        <v>153.27476038338659</v>
      </c>
      <c r="V80" s="18">
        <f t="shared" si="77"/>
        <v>143.94261424017003</v>
      </c>
      <c r="W80" s="18">
        <f t="shared" si="78"/>
        <v>160.41426927502877</v>
      </c>
      <c r="X80" s="29"/>
    </row>
    <row r="81" spans="1:24" s="12" customFormat="1" ht="12" customHeight="1" x14ac:dyDescent="0.2">
      <c r="A81" s="346" t="str">
        <f t="shared" si="69"/>
        <v>+</v>
      </c>
      <c r="B81" s="335">
        <v>41913</v>
      </c>
      <c r="C81" s="71">
        <f t="shared" si="70"/>
        <v>0.70967741935483875</v>
      </c>
      <c r="D81" s="23">
        <v>36628</v>
      </c>
      <c r="E81" s="24">
        <v>282</v>
      </c>
      <c r="F81" s="24">
        <v>29978</v>
      </c>
      <c r="G81" s="23">
        <v>362</v>
      </c>
      <c r="H81" s="23">
        <v>152</v>
      </c>
      <c r="I81" s="23">
        <v>2910</v>
      </c>
      <c r="J81" s="24">
        <v>816</v>
      </c>
      <c r="K81" s="24">
        <v>543</v>
      </c>
      <c r="L81" s="24">
        <v>1488</v>
      </c>
      <c r="M81" s="24">
        <v>106</v>
      </c>
      <c r="N81" s="24">
        <v>2838</v>
      </c>
      <c r="O81" s="24">
        <v>2991</v>
      </c>
      <c r="P81" s="116">
        <f t="shared" si="71"/>
        <v>6015</v>
      </c>
      <c r="Q81" s="116">
        <f t="shared" si="72"/>
        <v>3726</v>
      </c>
      <c r="R81" s="117">
        <f t="shared" si="73"/>
        <v>2031</v>
      </c>
      <c r="S81" s="18">
        <f t="shared" si="74"/>
        <v>114.6517764944353</v>
      </c>
      <c r="T81" s="18">
        <f t="shared" si="75"/>
        <v>143.52850539291217</v>
      </c>
      <c r="U81" s="18">
        <f t="shared" si="76"/>
        <v>162.22044728434503</v>
      </c>
      <c r="V81" s="18">
        <f t="shared" si="77"/>
        <v>150.79702444208289</v>
      </c>
      <c r="W81" s="18">
        <f t="shared" si="78"/>
        <v>171.23130034522441</v>
      </c>
      <c r="X81" s="29"/>
    </row>
    <row r="82" spans="1:24" s="12" customFormat="1" ht="12" customHeight="1" x14ac:dyDescent="0.2">
      <c r="A82" s="346" t="str">
        <f t="shared" si="69"/>
        <v>+</v>
      </c>
      <c r="B82" s="335">
        <v>41944</v>
      </c>
      <c r="C82" s="71">
        <f t="shared" si="70"/>
        <v>0.66666666666666663</v>
      </c>
      <c r="D82" s="23">
        <v>33661</v>
      </c>
      <c r="E82" s="24">
        <v>106</v>
      </c>
      <c r="F82" s="24">
        <v>27263</v>
      </c>
      <c r="G82" s="23">
        <v>281</v>
      </c>
      <c r="H82" s="23">
        <v>117</v>
      </c>
      <c r="I82" s="23">
        <v>2606</v>
      </c>
      <c r="J82" s="24">
        <v>761</v>
      </c>
      <c r="K82" s="24">
        <v>520</v>
      </c>
      <c r="L82" s="24">
        <v>1426</v>
      </c>
      <c r="M82" s="24">
        <v>583</v>
      </c>
      <c r="N82" s="24">
        <v>2707</v>
      </c>
      <c r="O82" s="24">
        <v>2823</v>
      </c>
      <c r="P82" s="116">
        <f t="shared" si="71"/>
        <v>6013</v>
      </c>
      <c r="Q82" s="116">
        <f t="shared" si="72"/>
        <v>3367</v>
      </c>
      <c r="R82" s="117">
        <f t="shared" si="73"/>
        <v>1946</v>
      </c>
      <c r="S82" s="18">
        <f t="shared" si="74"/>
        <v>104.26817608138602</v>
      </c>
      <c r="T82" s="18">
        <f t="shared" si="75"/>
        <v>129.69953775038522</v>
      </c>
      <c r="U82" s="18">
        <f t="shared" si="76"/>
        <v>155.43130990415335</v>
      </c>
      <c r="V82" s="18">
        <f t="shared" si="77"/>
        <v>143.83634431455897</v>
      </c>
      <c r="W82" s="18">
        <f t="shared" si="78"/>
        <v>164.09666283084005</v>
      </c>
      <c r="X82" s="29"/>
    </row>
    <row r="83" spans="1:24" s="12" customFormat="1" ht="12" customHeight="1" thickBot="1" x14ac:dyDescent="0.25">
      <c r="A83" s="347" t="str">
        <f t="shared" si="69"/>
        <v>+</v>
      </c>
      <c r="B83" s="336">
        <v>41974</v>
      </c>
      <c r="C83" s="93">
        <f t="shared" si="70"/>
        <v>0.67741935483870963</v>
      </c>
      <c r="D83" s="304">
        <v>31419</v>
      </c>
      <c r="E83" s="305">
        <v>37</v>
      </c>
      <c r="F83" s="305">
        <v>26436</v>
      </c>
      <c r="G83" s="304">
        <v>218</v>
      </c>
      <c r="H83" s="304">
        <v>131</v>
      </c>
      <c r="I83" s="304">
        <v>2349</v>
      </c>
      <c r="J83" s="305">
        <v>698</v>
      </c>
      <c r="K83" s="305">
        <v>405</v>
      </c>
      <c r="L83" s="305">
        <v>1131</v>
      </c>
      <c r="M83" s="305">
        <v>23</v>
      </c>
      <c r="N83" s="305">
        <v>2235</v>
      </c>
      <c r="O83" s="305">
        <v>2365</v>
      </c>
      <c r="P83" s="234">
        <f t="shared" si="71"/>
        <v>4737</v>
      </c>
      <c r="Q83" s="234">
        <f t="shared" si="72"/>
        <v>3047</v>
      </c>
      <c r="R83" s="235">
        <f t="shared" si="73"/>
        <v>1536</v>
      </c>
      <c r="S83" s="202">
        <f t="shared" si="74"/>
        <v>101.10528932573526</v>
      </c>
      <c r="T83" s="202">
        <f t="shared" si="75"/>
        <v>117.37288135593221</v>
      </c>
      <c r="U83" s="202">
        <f t="shared" si="76"/>
        <v>122.68370607028754</v>
      </c>
      <c r="V83" s="202">
        <f t="shared" si="77"/>
        <v>118.75664187035069</v>
      </c>
      <c r="W83" s="202">
        <f t="shared" si="78"/>
        <v>130.14959723820482</v>
      </c>
      <c r="X83" s="61"/>
    </row>
    <row r="84" spans="1:24" s="12" customFormat="1" ht="12" hidden="1" customHeight="1" thickTop="1" thickBot="1" x14ac:dyDescent="0.25">
      <c r="A84" s="106" t="s">
        <v>93</v>
      </c>
      <c r="B84" s="326" t="s">
        <v>57</v>
      </c>
      <c r="C84" s="322">
        <f>SUBTOTAL(1,C72:C83)</f>
        <v>0.68506144393241175</v>
      </c>
      <c r="D84" s="313">
        <f t="shared" ref="D84:R84" si="79">SUBTOTAL(1,D72:D83)</f>
        <v>33510.75</v>
      </c>
      <c r="E84" s="313">
        <f t="shared" si="79"/>
        <v>319</v>
      </c>
      <c r="F84" s="313">
        <f t="shared" si="79"/>
        <v>27537.583333333332</v>
      </c>
      <c r="G84" s="313">
        <f t="shared" si="79"/>
        <v>355.66666666666669</v>
      </c>
      <c r="H84" s="313">
        <f t="shared" si="79"/>
        <v>140.41666666666666</v>
      </c>
      <c r="I84" s="313">
        <f t="shared" si="79"/>
        <v>2602.0833333333335</v>
      </c>
      <c r="J84" s="313">
        <f t="shared" si="79"/>
        <v>711.5</v>
      </c>
      <c r="K84" s="313">
        <f t="shared" si="79"/>
        <v>459.58333333333331</v>
      </c>
      <c r="L84" s="313">
        <f t="shared" si="79"/>
        <v>1277.6666666666667</v>
      </c>
      <c r="M84" s="313">
        <f t="shared" si="79"/>
        <v>107.16666666666667</v>
      </c>
      <c r="N84" s="313">
        <f t="shared" si="79"/>
        <v>2448.1666666666665</v>
      </c>
      <c r="O84" s="312">
        <f t="shared" si="79"/>
        <v>2588.6666666666665</v>
      </c>
      <c r="P84" s="313">
        <f t="shared" si="79"/>
        <v>5298.416666666667</v>
      </c>
      <c r="Q84" s="314">
        <f t="shared" si="79"/>
        <v>3313.5833333333335</v>
      </c>
      <c r="R84" s="315">
        <f t="shared" si="79"/>
        <v>1737.25</v>
      </c>
      <c r="S84" s="323"/>
      <c r="T84" s="324"/>
      <c r="U84" s="324"/>
      <c r="V84" s="324"/>
      <c r="W84" s="325"/>
      <c r="X84" s="59"/>
    </row>
    <row r="85" spans="1:24" s="12" customFormat="1" ht="12" customHeight="1" x14ac:dyDescent="0.2">
      <c r="A85" s="348" t="str">
        <f t="shared" si="69"/>
        <v>+</v>
      </c>
      <c r="B85" s="335">
        <v>42005</v>
      </c>
      <c r="C85" s="71">
        <f t="shared" ref="C85:C122" si="80">NETWORKDAYS(B85,EOMONTH(B85,0),WOCHENFEIERTAGE)/DAY(EOMONTH(B85,0))</f>
        <v>0.64516129032258063</v>
      </c>
      <c r="D85" s="23">
        <v>30536</v>
      </c>
      <c r="E85" s="24">
        <v>29</v>
      </c>
      <c r="F85" s="24">
        <v>25249</v>
      </c>
      <c r="G85" s="23">
        <v>177</v>
      </c>
      <c r="H85" s="23">
        <v>120</v>
      </c>
      <c r="I85" s="23">
        <v>2242</v>
      </c>
      <c r="J85" s="24">
        <v>675</v>
      </c>
      <c r="K85" s="24">
        <v>398</v>
      </c>
      <c r="L85" s="24">
        <v>1243</v>
      </c>
      <c r="M85" s="24">
        <v>403</v>
      </c>
      <c r="N85" s="24">
        <v>2316</v>
      </c>
      <c r="O85" s="24">
        <v>2436</v>
      </c>
      <c r="P85" s="116">
        <f t="shared" ref="P85:P96" si="81">SUM(H85:M85)</f>
        <v>5081</v>
      </c>
      <c r="Q85" s="116">
        <f t="shared" ref="Q85:Q87" si="82">I85+J85</f>
        <v>2917</v>
      </c>
      <c r="R85" s="117">
        <f t="shared" ref="R85:R87" si="83">K85+L85</f>
        <v>1641</v>
      </c>
      <c r="S85" s="18">
        <f t="shared" ref="S85:S87" si="84">F85/F$7*100</f>
        <v>96.565571576089042</v>
      </c>
      <c r="T85" s="18">
        <f t="shared" ref="T85:T87" si="85">Q85/Q$7*100</f>
        <v>112.36517719568566</v>
      </c>
      <c r="U85" s="18">
        <f t="shared" ref="U85:U87" si="86">R85/R$7*100</f>
        <v>131.07028753993609</v>
      </c>
      <c r="V85" s="18">
        <f t="shared" ref="V85:V87" si="87">N85/N$7*100</f>
        <v>123.0605738575983</v>
      </c>
      <c r="W85" s="18">
        <f t="shared" ref="W85:W87" si="88">L85/L$7*100</f>
        <v>143.03797468354432</v>
      </c>
      <c r="X85" s="55"/>
    </row>
    <row r="86" spans="1:24" s="12" customFormat="1" ht="12" customHeight="1" x14ac:dyDescent="0.2">
      <c r="A86" s="346" t="str">
        <f t="shared" si="69"/>
        <v>+</v>
      </c>
      <c r="B86" s="335">
        <v>42036</v>
      </c>
      <c r="C86" s="71">
        <f t="shared" si="80"/>
        <v>0.7142857142857143</v>
      </c>
      <c r="D86" s="23">
        <v>33295</v>
      </c>
      <c r="E86" s="24">
        <v>34</v>
      </c>
      <c r="F86" s="24">
        <v>27411</v>
      </c>
      <c r="G86" s="23">
        <v>204</v>
      </c>
      <c r="H86" s="23">
        <v>141</v>
      </c>
      <c r="I86" s="23">
        <v>2480</v>
      </c>
      <c r="J86" s="24">
        <v>757</v>
      </c>
      <c r="K86" s="24">
        <v>460</v>
      </c>
      <c r="L86" s="24">
        <v>1414</v>
      </c>
      <c r="M86" s="24">
        <v>394</v>
      </c>
      <c r="N86" s="24">
        <v>2631</v>
      </c>
      <c r="O86" s="24">
        <v>2772</v>
      </c>
      <c r="P86" s="116">
        <f t="shared" si="81"/>
        <v>5646</v>
      </c>
      <c r="Q86" s="116">
        <f t="shared" si="82"/>
        <v>3237</v>
      </c>
      <c r="R86" s="117">
        <f t="shared" si="83"/>
        <v>1874</v>
      </c>
      <c r="S86" s="18">
        <f t="shared" si="84"/>
        <v>104.83420660113971</v>
      </c>
      <c r="T86" s="18">
        <f t="shared" si="85"/>
        <v>124.69183359013867</v>
      </c>
      <c r="U86" s="18">
        <f t="shared" si="86"/>
        <v>149.68051118210863</v>
      </c>
      <c r="V86" s="18">
        <f t="shared" si="87"/>
        <v>139.79808714133901</v>
      </c>
      <c r="W86" s="18">
        <f t="shared" si="88"/>
        <v>162.71576524741081</v>
      </c>
      <c r="X86" s="29"/>
    </row>
    <row r="87" spans="1:24" s="12" customFormat="1" ht="12" customHeight="1" x14ac:dyDescent="0.2">
      <c r="A87" s="346" t="str">
        <f t="shared" si="69"/>
        <v>+</v>
      </c>
      <c r="B87" s="335">
        <v>42064</v>
      </c>
      <c r="C87" s="71">
        <f t="shared" si="80"/>
        <v>0.70967741935483875</v>
      </c>
      <c r="D87" s="23">
        <v>34271</v>
      </c>
      <c r="E87" s="24">
        <v>121</v>
      </c>
      <c r="F87" s="24">
        <v>27680</v>
      </c>
      <c r="G87" s="23">
        <v>285</v>
      </c>
      <c r="H87" s="23">
        <v>122</v>
      </c>
      <c r="I87" s="23">
        <v>2636</v>
      </c>
      <c r="J87" s="24">
        <v>846</v>
      </c>
      <c r="K87" s="24">
        <v>529</v>
      </c>
      <c r="L87" s="24">
        <v>1542</v>
      </c>
      <c r="M87" s="24">
        <v>511</v>
      </c>
      <c r="N87" s="24">
        <v>2917</v>
      </c>
      <c r="O87" s="24">
        <v>3039</v>
      </c>
      <c r="P87" s="116">
        <f t="shared" si="81"/>
        <v>6186</v>
      </c>
      <c r="Q87" s="116">
        <f t="shared" si="82"/>
        <v>3482</v>
      </c>
      <c r="R87" s="117">
        <f t="shared" si="83"/>
        <v>2071</v>
      </c>
      <c r="S87" s="18">
        <f t="shared" si="84"/>
        <v>105.86300531609744</v>
      </c>
      <c r="T87" s="18">
        <f t="shared" si="85"/>
        <v>134.12942989214176</v>
      </c>
      <c r="U87" s="18">
        <f t="shared" si="86"/>
        <v>165.4153354632588</v>
      </c>
      <c r="V87" s="18">
        <f t="shared" si="87"/>
        <v>154.99468650371944</v>
      </c>
      <c r="W87" s="18">
        <f t="shared" si="88"/>
        <v>177.44533947065594</v>
      </c>
      <c r="X87" s="29"/>
    </row>
    <row r="88" spans="1:24" s="12" customFormat="1" ht="12" customHeight="1" x14ac:dyDescent="0.2">
      <c r="A88" s="346" t="str">
        <f t="shared" si="69"/>
        <v>+</v>
      </c>
      <c r="B88" s="335">
        <v>42095</v>
      </c>
      <c r="C88" s="71">
        <f t="shared" si="80"/>
        <v>0.66666666666666663</v>
      </c>
      <c r="D88" s="23">
        <v>34913</v>
      </c>
      <c r="E88" s="24">
        <v>260</v>
      </c>
      <c r="F88" s="24">
        <v>27906</v>
      </c>
      <c r="G88" s="23">
        <v>374</v>
      </c>
      <c r="H88" s="23">
        <v>151</v>
      </c>
      <c r="I88" s="23">
        <v>2719</v>
      </c>
      <c r="J88" s="24">
        <v>835</v>
      </c>
      <c r="K88" s="24">
        <v>525</v>
      </c>
      <c r="L88" s="24">
        <v>1455</v>
      </c>
      <c r="M88" s="24">
        <v>699</v>
      </c>
      <c r="N88" s="24">
        <v>2815</v>
      </c>
      <c r="O88" s="24">
        <v>2966</v>
      </c>
      <c r="P88" s="116">
        <f t="shared" si="81"/>
        <v>6384</v>
      </c>
      <c r="Q88" s="116">
        <f t="shared" ref="Q88:Q96" si="89">I88+J88</f>
        <v>3554</v>
      </c>
      <c r="R88" s="117">
        <f t="shared" ref="R88:R96" si="90">K88+L88</f>
        <v>1980</v>
      </c>
      <c r="S88" s="18">
        <f t="shared" ref="S88:S96" si="91">F88/F$7*100</f>
        <v>106.7273492178835</v>
      </c>
      <c r="T88" s="18">
        <f t="shared" ref="T88:T96" si="92">Q88/Q$7*100</f>
        <v>136.90292758089367</v>
      </c>
      <c r="U88" s="18">
        <f t="shared" ref="U88:U96" si="93">R88/R$7*100</f>
        <v>158.14696485623003</v>
      </c>
      <c r="V88" s="18">
        <f t="shared" ref="V88:V96" si="94">N88/N$7*100</f>
        <v>149.57492029755579</v>
      </c>
      <c r="W88" s="18">
        <f t="shared" ref="W88:W96" si="95">L88/L$7*100</f>
        <v>167.43383199079403</v>
      </c>
      <c r="X88" s="29"/>
    </row>
    <row r="89" spans="1:24" s="12" customFormat="1" ht="12" customHeight="1" x14ac:dyDescent="0.2">
      <c r="A89" s="346" t="str">
        <f t="shared" si="69"/>
        <v>+</v>
      </c>
      <c r="B89" s="335">
        <v>42125</v>
      </c>
      <c r="C89" s="71">
        <f t="shared" si="80"/>
        <v>0.58064516129032262</v>
      </c>
      <c r="D89" s="23">
        <v>35171</v>
      </c>
      <c r="E89" s="24">
        <v>448</v>
      </c>
      <c r="F89" s="24">
        <v>27900</v>
      </c>
      <c r="G89" s="23">
        <v>454</v>
      </c>
      <c r="H89" s="23">
        <v>200</v>
      </c>
      <c r="I89" s="23">
        <v>2725</v>
      </c>
      <c r="J89" s="24">
        <v>769</v>
      </c>
      <c r="K89" s="24">
        <v>478</v>
      </c>
      <c r="L89" s="24">
        <v>1315</v>
      </c>
      <c r="M89" s="24">
        <v>882</v>
      </c>
      <c r="N89" s="24">
        <v>2561</v>
      </c>
      <c r="O89" s="24">
        <v>2762</v>
      </c>
      <c r="P89" s="116">
        <f t="shared" si="81"/>
        <v>6369</v>
      </c>
      <c r="Q89" s="116">
        <f t="shared" si="89"/>
        <v>3494</v>
      </c>
      <c r="R89" s="117">
        <f t="shared" si="90"/>
        <v>1793</v>
      </c>
      <c r="S89" s="18">
        <f t="shared" si="91"/>
        <v>106.70440203465023</v>
      </c>
      <c r="T89" s="18">
        <f t="shared" si="92"/>
        <v>134.59167950693373</v>
      </c>
      <c r="U89" s="18">
        <f t="shared" si="93"/>
        <v>143.21086261980832</v>
      </c>
      <c r="V89" s="18">
        <f t="shared" si="94"/>
        <v>136.07863974495217</v>
      </c>
      <c r="W89" s="18">
        <f t="shared" si="95"/>
        <v>151.32336018411968</v>
      </c>
      <c r="X89" s="29"/>
    </row>
    <row r="90" spans="1:24" s="12" customFormat="1" ht="12" customHeight="1" x14ac:dyDescent="0.2">
      <c r="A90" s="346" t="str">
        <f t="shared" si="69"/>
        <v>+</v>
      </c>
      <c r="B90" s="335">
        <v>42156</v>
      </c>
      <c r="C90" s="71">
        <f t="shared" si="80"/>
        <v>0.7</v>
      </c>
      <c r="D90" s="23">
        <v>34065</v>
      </c>
      <c r="E90" s="24">
        <v>601</v>
      </c>
      <c r="F90" s="24">
        <v>25721</v>
      </c>
      <c r="G90" s="23">
        <v>637</v>
      </c>
      <c r="H90" s="23">
        <v>215</v>
      </c>
      <c r="I90" s="23">
        <v>2793</v>
      </c>
      <c r="J90" s="24">
        <v>939</v>
      </c>
      <c r="K90" s="24">
        <v>540</v>
      </c>
      <c r="L90" s="24">
        <v>1309</v>
      </c>
      <c r="M90" s="24">
        <v>1310</v>
      </c>
      <c r="N90" s="24">
        <v>2788</v>
      </c>
      <c r="O90" s="24">
        <v>3003</v>
      </c>
      <c r="P90" s="116">
        <f t="shared" si="81"/>
        <v>7106</v>
      </c>
      <c r="Q90" s="116">
        <f t="shared" si="89"/>
        <v>3732</v>
      </c>
      <c r="R90" s="117">
        <f t="shared" si="90"/>
        <v>1849</v>
      </c>
      <c r="S90" s="18">
        <f t="shared" si="91"/>
        <v>98.370749990438682</v>
      </c>
      <c r="T90" s="18">
        <f t="shared" si="92"/>
        <v>143.75963020030818</v>
      </c>
      <c r="U90" s="18">
        <f t="shared" si="93"/>
        <v>147.68370607028754</v>
      </c>
      <c r="V90" s="18">
        <f t="shared" si="94"/>
        <v>148.14027630180661</v>
      </c>
      <c r="W90" s="18">
        <f t="shared" si="95"/>
        <v>150.63291139240508</v>
      </c>
      <c r="X90" s="29" t="s">
        <v>32</v>
      </c>
    </row>
    <row r="91" spans="1:24" s="12" customFormat="1" ht="12" customHeight="1" x14ac:dyDescent="0.2">
      <c r="A91" s="346" t="str">
        <f t="shared" si="69"/>
        <v>+</v>
      </c>
      <c r="B91" s="335">
        <v>42186</v>
      </c>
      <c r="C91" s="71">
        <f t="shared" si="80"/>
        <v>0.74193548387096775</v>
      </c>
      <c r="D91" s="23">
        <v>35050</v>
      </c>
      <c r="E91" s="24">
        <v>553</v>
      </c>
      <c r="F91" s="24">
        <v>26330</v>
      </c>
      <c r="G91" s="23">
        <v>618</v>
      </c>
      <c r="H91" s="23">
        <v>204</v>
      </c>
      <c r="I91" s="23">
        <v>2773</v>
      </c>
      <c r="J91" s="24">
        <v>870</v>
      </c>
      <c r="K91" s="24">
        <v>488</v>
      </c>
      <c r="L91" s="24">
        <v>1166</v>
      </c>
      <c r="M91" s="24">
        <v>2048</v>
      </c>
      <c r="N91" s="24">
        <v>2524</v>
      </c>
      <c r="O91" s="24">
        <v>2728</v>
      </c>
      <c r="P91" s="116">
        <f t="shared" si="81"/>
        <v>7549</v>
      </c>
      <c r="Q91" s="116">
        <f t="shared" si="89"/>
        <v>3643</v>
      </c>
      <c r="R91" s="117">
        <f t="shared" si="90"/>
        <v>1654</v>
      </c>
      <c r="S91" s="18">
        <f t="shared" si="91"/>
        <v>100.69988908861438</v>
      </c>
      <c r="T91" s="18">
        <f t="shared" si="92"/>
        <v>140.33127889060094</v>
      </c>
      <c r="U91" s="18">
        <f t="shared" si="93"/>
        <v>132.10862619808304</v>
      </c>
      <c r="V91" s="18">
        <f t="shared" si="94"/>
        <v>134.11264612114769</v>
      </c>
      <c r="W91" s="18">
        <f t="shared" si="95"/>
        <v>134.17721518987344</v>
      </c>
      <c r="X91" s="29" t="s">
        <v>35</v>
      </c>
    </row>
    <row r="92" spans="1:24" s="12" customFormat="1" ht="12" customHeight="1" x14ac:dyDescent="0.2">
      <c r="A92" s="346" t="str">
        <f t="shared" si="69"/>
        <v>+</v>
      </c>
      <c r="B92" s="335">
        <v>42217</v>
      </c>
      <c r="C92" s="71">
        <f t="shared" si="80"/>
        <v>0.67741935483870963</v>
      </c>
      <c r="D92" s="23">
        <v>36335</v>
      </c>
      <c r="E92" s="24">
        <v>486</v>
      </c>
      <c r="F92" s="24">
        <v>28414</v>
      </c>
      <c r="G92" s="23">
        <v>496</v>
      </c>
      <c r="H92" s="23">
        <v>229</v>
      </c>
      <c r="I92" s="23">
        <v>2561</v>
      </c>
      <c r="J92" s="24">
        <v>744</v>
      </c>
      <c r="K92" s="24">
        <v>405</v>
      </c>
      <c r="L92" s="24">
        <v>1075</v>
      </c>
      <c r="M92" s="24">
        <v>1925</v>
      </c>
      <c r="N92" s="24">
        <v>2224</v>
      </c>
      <c r="O92" s="24">
        <v>2453</v>
      </c>
      <c r="P92" s="116">
        <f t="shared" si="81"/>
        <v>6939</v>
      </c>
      <c r="Q92" s="116">
        <f t="shared" si="89"/>
        <v>3305</v>
      </c>
      <c r="R92" s="117">
        <f t="shared" si="90"/>
        <v>1480</v>
      </c>
      <c r="S92" s="18">
        <f t="shared" si="91"/>
        <v>108.67021073163269</v>
      </c>
      <c r="T92" s="18">
        <f t="shared" si="92"/>
        <v>127.31124807395994</v>
      </c>
      <c r="U92" s="18">
        <f t="shared" si="93"/>
        <v>118.21086261980831</v>
      </c>
      <c r="V92" s="18">
        <f t="shared" si="94"/>
        <v>118.17215727948991</v>
      </c>
      <c r="W92" s="18">
        <f t="shared" si="95"/>
        <v>123.70540851553508</v>
      </c>
      <c r="X92" s="29"/>
    </row>
    <row r="93" spans="1:24" s="12" customFormat="1" ht="12" customHeight="1" x14ac:dyDescent="0.2">
      <c r="A93" s="346" t="str">
        <f t="shared" si="69"/>
        <v>+</v>
      </c>
      <c r="B93" s="335">
        <v>42248</v>
      </c>
      <c r="C93" s="71">
        <f t="shared" si="80"/>
        <v>0.73333333333333328</v>
      </c>
      <c r="D93" s="23">
        <v>36597</v>
      </c>
      <c r="E93" s="24">
        <v>388</v>
      </c>
      <c r="F93" s="24">
        <v>28695</v>
      </c>
      <c r="G93" s="23">
        <v>464</v>
      </c>
      <c r="H93" s="23">
        <v>186</v>
      </c>
      <c r="I93" s="23">
        <v>2964</v>
      </c>
      <c r="J93" s="24">
        <v>933</v>
      </c>
      <c r="K93" s="24">
        <v>556</v>
      </c>
      <c r="L93" s="24">
        <v>1546</v>
      </c>
      <c r="M93" s="24">
        <v>866</v>
      </c>
      <c r="N93" s="24">
        <v>3035</v>
      </c>
      <c r="O93" s="24">
        <v>3221</v>
      </c>
      <c r="P93" s="116">
        <f t="shared" si="81"/>
        <v>7051</v>
      </c>
      <c r="Q93" s="116">
        <f t="shared" si="89"/>
        <v>3897</v>
      </c>
      <c r="R93" s="117">
        <f t="shared" si="90"/>
        <v>2102</v>
      </c>
      <c r="S93" s="18">
        <f t="shared" si="91"/>
        <v>109.74490381305695</v>
      </c>
      <c r="T93" s="18">
        <f t="shared" si="92"/>
        <v>150.11556240369799</v>
      </c>
      <c r="U93" s="18">
        <f t="shared" si="93"/>
        <v>167.89137380191696</v>
      </c>
      <c r="V93" s="18">
        <f t="shared" si="94"/>
        <v>161.26461211477152</v>
      </c>
      <c r="W93" s="18">
        <f t="shared" si="95"/>
        <v>177.90563866513233</v>
      </c>
      <c r="X93" s="29"/>
    </row>
    <row r="94" spans="1:24" s="12" customFormat="1" ht="12" customHeight="1" x14ac:dyDescent="0.2">
      <c r="A94" s="346" t="str">
        <f t="shared" si="69"/>
        <v>+</v>
      </c>
      <c r="B94" s="335">
        <v>42278</v>
      </c>
      <c r="C94" s="71">
        <f t="shared" si="80"/>
        <v>0.70967741935483875</v>
      </c>
      <c r="D94" s="23">
        <v>36826</v>
      </c>
      <c r="E94" s="24">
        <v>225</v>
      </c>
      <c r="F94" s="24">
        <v>29503</v>
      </c>
      <c r="G94" s="23">
        <v>397</v>
      </c>
      <c r="H94" s="23">
        <v>170</v>
      </c>
      <c r="I94" s="23">
        <v>2919</v>
      </c>
      <c r="J94" s="24">
        <v>931</v>
      </c>
      <c r="K94" s="24">
        <v>558</v>
      </c>
      <c r="L94" s="24">
        <v>1525</v>
      </c>
      <c r="M94" s="24">
        <v>599</v>
      </c>
      <c r="N94" s="24">
        <v>3014</v>
      </c>
      <c r="O94" s="24">
        <v>3184</v>
      </c>
      <c r="P94" s="116">
        <f t="shared" si="81"/>
        <v>6702</v>
      </c>
      <c r="Q94" s="116">
        <f t="shared" si="89"/>
        <v>3850</v>
      </c>
      <c r="R94" s="117">
        <f t="shared" si="90"/>
        <v>2083</v>
      </c>
      <c r="S94" s="18">
        <f t="shared" si="91"/>
        <v>112.83512448846903</v>
      </c>
      <c r="T94" s="18">
        <f t="shared" si="92"/>
        <v>148.30508474576271</v>
      </c>
      <c r="U94" s="18">
        <f t="shared" si="93"/>
        <v>166.3738019169329</v>
      </c>
      <c r="V94" s="18">
        <f t="shared" si="94"/>
        <v>160.14877789585546</v>
      </c>
      <c r="W94" s="18">
        <f t="shared" si="95"/>
        <v>175.48906789413118</v>
      </c>
      <c r="X94" s="29"/>
    </row>
    <row r="95" spans="1:24" s="12" customFormat="1" ht="12" customHeight="1" x14ac:dyDescent="0.2">
      <c r="A95" s="346" t="str">
        <f t="shared" si="69"/>
        <v>+</v>
      </c>
      <c r="B95" s="335">
        <v>42309</v>
      </c>
      <c r="C95" s="71">
        <f t="shared" si="80"/>
        <v>0.7</v>
      </c>
      <c r="D95" s="23">
        <v>33928</v>
      </c>
      <c r="E95" s="24">
        <v>115</v>
      </c>
      <c r="F95" s="24">
        <v>27340</v>
      </c>
      <c r="G95" s="23">
        <v>294</v>
      </c>
      <c r="H95" s="23">
        <v>115</v>
      </c>
      <c r="I95" s="23">
        <v>2633</v>
      </c>
      <c r="J95" s="24">
        <v>867</v>
      </c>
      <c r="K95" s="24">
        <v>528</v>
      </c>
      <c r="L95" s="24">
        <v>1528</v>
      </c>
      <c r="M95" s="24">
        <v>508</v>
      </c>
      <c r="N95" s="24">
        <v>2923</v>
      </c>
      <c r="O95" s="24">
        <v>3038</v>
      </c>
      <c r="P95" s="116">
        <f t="shared" si="81"/>
        <v>6179</v>
      </c>
      <c r="Q95" s="116">
        <f t="shared" si="89"/>
        <v>3500</v>
      </c>
      <c r="R95" s="117">
        <f t="shared" si="90"/>
        <v>2056</v>
      </c>
      <c r="S95" s="18">
        <f t="shared" si="91"/>
        <v>104.56266493287949</v>
      </c>
      <c r="T95" s="18">
        <f t="shared" si="92"/>
        <v>134.82280431432974</v>
      </c>
      <c r="U95" s="18">
        <f t="shared" si="93"/>
        <v>164.21725239616615</v>
      </c>
      <c r="V95" s="18">
        <f t="shared" si="94"/>
        <v>155.31349628055261</v>
      </c>
      <c r="W95" s="18">
        <f t="shared" si="95"/>
        <v>175.8342922899885</v>
      </c>
      <c r="X95" s="29"/>
    </row>
    <row r="96" spans="1:24" s="12" customFormat="1" ht="12" customHeight="1" thickBot="1" x14ac:dyDescent="0.25">
      <c r="A96" s="347" t="str">
        <f t="shared" si="69"/>
        <v>+</v>
      </c>
      <c r="B96" s="336">
        <v>42339</v>
      </c>
      <c r="C96" s="93">
        <f t="shared" si="80"/>
        <v>0.70967741935483875</v>
      </c>
      <c r="D96" s="304">
        <v>32965</v>
      </c>
      <c r="E96" s="305">
        <v>78</v>
      </c>
      <c r="F96" s="305">
        <v>27271</v>
      </c>
      <c r="G96" s="304">
        <v>234</v>
      </c>
      <c r="H96" s="304">
        <v>133</v>
      </c>
      <c r="I96" s="304">
        <v>2376</v>
      </c>
      <c r="J96" s="305">
        <v>762</v>
      </c>
      <c r="K96" s="305">
        <v>429</v>
      </c>
      <c r="L96" s="305">
        <v>1217</v>
      </c>
      <c r="M96" s="305">
        <v>465</v>
      </c>
      <c r="N96" s="305">
        <v>2408</v>
      </c>
      <c r="O96" s="305">
        <v>2541</v>
      </c>
      <c r="P96" s="234">
        <f t="shared" si="81"/>
        <v>5382</v>
      </c>
      <c r="Q96" s="234">
        <f t="shared" si="89"/>
        <v>3138</v>
      </c>
      <c r="R96" s="235">
        <f t="shared" si="90"/>
        <v>1646</v>
      </c>
      <c r="S96" s="202">
        <f t="shared" si="91"/>
        <v>104.29877232569702</v>
      </c>
      <c r="T96" s="202">
        <f t="shared" si="92"/>
        <v>120.87827426810478</v>
      </c>
      <c r="U96" s="202">
        <f t="shared" si="93"/>
        <v>131.46964856230034</v>
      </c>
      <c r="V96" s="202">
        <f t="shared" si="94"/>
        <v>127.94899043570669</v>
      </c>
      <c r="W96" s="202">
        <f t="shared" si="95"/>
        <v>140.04602991944765</v>
      </c>
      <c r="X96" s="61"/>
    </row>
    <row r="97" spans="1:24" s="12" customFormat="1" ht="12" hidden="1" customHeight="1" thickTop="1" thickBot="1" x14ac:dyDescent="0.25">
      <c r="A97" s="106" t="s">
        <v>93</v>
      </c>
      <c r="B97" s="326" t="s">
        <v>58</v>
      </c>
      <c r="C97" s="322">
        <f>SUBTOTAL(1,C85:C96)</f>
        <v>0.6907066052227343</v>
      </c>
      <c r="D97" s="313">
        <f t="shared" ref="D97:R97" si="96">SUBTOTAL(1,D85:D96)</f>
        <v>34496</v>
      </c>
      <c r="E97" s="313">
        <f t="shared" si="96"/>
        <v>278.16666666666669</v>
      </c>
      <c r="F97" s="313">
        <f t="shared" si="96"/>
        <v>27451.666666666668</v>
      </c>
      <c r="G97" s="313">
        <f t="shared" si="96"/>
        <v>386.16666666666669</v>
      </c>
      <c r="H97" s="313">
        <f t="shared" si="96"/>
        <v>165.5</v>
      </c>
      <c r="I97" s="313">
        <f t="shared" si="96"/>
        <v>2651.75</v>
      </c>
      <c r="J97" s="313">
        <f t="shared" si="96"/>
        <v>827.33333333333337</v>
      </c>
      <c r="K97" s="313">
        <f t="shared" si="96"/>
        <v>491.16666666666669</v>
      </c>
      <c r="L97" s="313">
        <f t="shared" si="96"/>
        <v>1361.25</v>
      </c>
      <c r="M97" s="313">
        <f t="shared" si="96"/>
        <v>884.16666666666663</v>
      </c>
      <c r="N97" s="313">
        <f t="shared" si="96"/>
        <v>2679.6666666666665</v>
      </c>
      <c r="O97" s="312">
        <f t="shared" si="96"/>
        <v>2845.25</v>
      </c>
      <c r="P97" s="313">
        <f t="shared" si="96"/>
        <v>6381.166666666667</v>
      </c>
      <c r="Q97" s="314">
        <f t="shared" si="96"/>
        <v>3479.0833333333335</v>
      </c>
      <c r="R97" s="315">
        <f t="shared" si="96"/>
        <v>1852.4166666666667</v>
      </c>
      <c r="S97" s="323"/>
      <c r="T97" s="324"/>
      <c r="U97" s="324"/>
      <c r="V97" s="324"/>
      <c r="W97" s="325"/>
      <c r="X97" s="107"/>
    </row>
    <row r="98" spans="1:24" s="12" customFormat="1" ht="12" customHeight="1" x14ac:dyDescent="0.2">
      <c r="A98" s="349" t="str">
        <f t="shared" si="69"/>
        <v>+</v>
      </c>
      <c r="B98" s="335">
        <v>42370</v>
      </c>
      <c r="C98" s="71">
        <f t="shared" si="80"/>
        <v>0.67741935483870963</v>
      </c>
      <c r="D98" s="23">
        <v>29007</v>
      </c>
      <c r="E98" s="24">
        <v>20</v>
      </c>
      <c r="F98" s="24">
        <v>23963</v>
      </c>
      <c r="G98" s="23">
        <v>170</v>
      </c>
      <c r="H98" s="23">
        <v>144</v>
      </c>
      <c r="I98" s="23">
        <v>2085</v>
      </c>
      <c r="J98" s="24">
        <v>687</v>
      </c>
      <c r="K98" s="24">
        <v>396</v>
      </c>
      <c r="L98" s="24">
        <v>1200</v>
      </c>
      <c r="M98" s="24">
        <v>342</v>
      </c>
      <c r="N98" s="24">
        <v>2283</v>
      </c>
      <c r="O98" s="24">
        <v>2427</v>
      </c>
      <c r="P98" s="116">
        <f t="shared" ref="P98:P109" si="97">SUM(H98:M98)</f>
        <v>4854</v>
      </c>
      <c r="Q98" s="116">
        <f t="shared" ref="Q98:Q109" si="98">I98+J98</f>
        <v>2772</v>
      </c>
      <c r="R98" s="117">
        <f t="shared" ref="R98:R109" si="99">K98+L98</f>
        <v>1596</v>
      </c>
      <c r="S98" s="18">
        <f t="shared" ref="S98" si="100">F98/F$7*100</f>
        <v>91.647225303094046</v>
      </c>
      <c r="T98" s="18">
        <f t="shared" ref="T98" si="101">Q98/Q$7*100</f>
        <v>106.77966101694916</v>
      </c>
      <c r="U98" s="18">
        <f t="shared" ref="U98" si="102">R98/R$7*100</f>
        <v>127.47603833865814</v>
      </c>
      <c r="V98" s="18">
        <f t="shared" ref="V98" si="103">N98/N$7*100</f>
        <v>121.30712008501594</v>
      </c>
      <c r="W98" s="18">
        <f t="shared" ref="W98" si="104">L98/L$7*100</f>
        <v>138.08975834292289</v>
      </c>
      <c r="X98" s="319" t="s">
        <v>45</v>
      </c>
    </row>
    <row r="99" spans="1:24" s="12" customFormat="1" ht="12" customHeight="1" x14ac:dyDescent="0.2">
      <c r="A99" s="350" t="str">
        <f t="shared" si="69"/>
        <v>+</v>
      </c>
      <c r="B99" s="335">
        <v>42401</v>
      </c>
      <c r="C99" s="71">
        <f t="shared" si="80"/>
        <v>0.72413793103448276</v>
      </c>
      <c r="D99" s="23">
        <v>33250</v>
      </c>
      <c r="E99" s="24">
        <v>27</v>
      </c>
      <c r="F99" s="24">
        <v>27180</v>
      </c>
      <c r="G99" s="23">
        <v>203</v>
      </c>
      <c r="H99" s="23">
        <v>154</v>
      </c>
      <c r="I99" s="23">
        <v>2449</v>
      </c>
      <c r="J99" s="24">
        <v>829</v>
      </c>
      <c r="K99" s="24">
        <v>503</v>
      </c>
      <c r="L99" s="24">
        <v>1537</v>
      </c>
      <c r="M99" s="24">
        <v>369</v>
      </c>
      <c r="N99" s="24">
        <v>2869</v>
      </c>
      <c r="O99" s="24">
        <v>3023</v>
      </c>
      <c r="P99" s="116">
        <f t="shared" si="97"/>
        <v>5841</v>
      </c>
      <c r="Q99" s="116">
        <f t="shared" si="98"/>
        <v>3278</v>
      </c>
      <c r="R99" s="117">
        <f t="shared" si="99"/>
        <v>2040</v>
      </c>
      <c r="S99" s="18">
        <f t="shared" ref="S99:S109" si="105">F99/F$7*100</f>
        <v>103.95074004665928</v>
      </c>
      <c r="T99" s="18">
        <f t="shared" ref="T99:T109" si="106">Q99/Q$7*100</f>
        <v>126.27118644067797</v>
      </c>
      <c r="U99" s="18">
        <f t="shared" ref="U99:U109" si="107">R99/R$7*100</f>
        <v>162.93929712460064</v>
      </c>
      <c r="V99" s="18">
        <f t="shared" ref="V99:V109" si="108">N99/N$7*100</f>
        <v>152.44420828905422</v>
      </c>
      <c r="W99" s="18">
        <f t="shared" ref="W99:W109" si="109">L99/L$7*100</f>
        <v>176.86996547756041</v>
      </c>
      <c r="X99" s="319" t="s">
        <v>40</v>
      </c>
    </row>
    <row r="100" spans="1:24" s="12" customFormat="1" ht="12" customHeight="1" x14ac:dyDescent="0.2">
      <c r="A100" s="350" t="str">
        <f t="shared" si="69"/>
        <v>+</v>
      </c>
      <c r="B100" s="335">
        <v>42430</v>
      </c>
      <c r="C100" s="71">
        <f t="shared" si="80"/>
        <v>0.67741935483870963</v>
      </c>
      <c r="D100" s="23">
        <v>35554</v>
      </c>
      <c r="E100" s="24">
        <v>28</v>
      </c>
      <c r="F100" s="24">
        <v>29243</v>
      </c>
      <c r="G100" s="23">
        <v>208</v>
      </c>
      <c r="H100" s="23">
        <v>158</v>
      </c>
      <c r="I100" s="23">
        <v>2588</v>
      </c>
      <c r="J100" s="24">
        <v>839</v>
      </c>
      <c r="K100" s="24">
        <v>512</v>
      </c>
      <c r="L100" s="24">
        <v>1569</v>
      </c>
      <c r="M100" s="24">
        <v>406</v>
      </c>
      <c r="N100" s="24">
        <v>2920</v>
      </c>
      <c r="O100" s="24">
        <v>3078</v>
      </c>
      <c r="P100" s="116">
        <f t="shared" si="97"/>
        <v>6072</v>
      </c>
      <c r="Q100" s="116">
        <f t="shared" si="98"/>
        <v>3427</v>
      </c>
      <c r="R100" s="117">
        <f t="shared" si="99"/>
        <v>2081</v>
      </c>
      <c r="S100" s="18">
        <f t="shared" si="105"/>
        <v>111.84074654836118</v>
      </c>
      <c r="T100" s="18">
        <f t="shared" si="106"/>
        <v>132.01078582434516</v>
      </c>
      <c r="U100" s="18">
        <f t="shared" si="107"/>
        <v>166.21405750798721</v>
      </c>
      <c r="V100" s="18">
        <f t="shared" si="108"/>
        <v>155.15409139213602</v>
      </c>
      <c r="W100" s="18">
        <f t="shared" si="109"/>
        <v>180.55235903337172</v>
      </c>
      <c r="X100" s="319" t="s">
        <v>40</v>
      </c>
    </row>
    <row r="101" spans="1:24" s="12" customFormat="1" ht="12" customHeight="1" x14ac:dyDescent="0.2">
      <c r="A101" s="350" t="str">
        <f t="shared" si="69"/>
        <v>+</v>
      </c>
      <c r="B101" s="335">
        <v>42461</v>
      </c>
      <c r="C101" s="71">
        <f t="shared" si="80"/>
        <v>0.7</v>
      </c>
      <c r="D101" s="23">
        <v>36809</v>
      </c>
      <c r="E101" s="24">
        <v>30</v>
      </c>
      <c r="F101" s="24">
        <v>30100</v>
      </c>
      <c r="G101" s="23">
        <v>217</v>
      </c>
      <c r="H101" s="23">
        <v>176</v>
      </c>
      <c r="I101" s="23">
        <v>2677</v>
      </c>
      <c r="J101" s="24">
        <v>915</v>
      </c>
      <c r="K101" s="24">
        <v>557</v>
      </c>
      <c r="L101" s="24">
        <v>1710</v>
      </c>
      <c r="M101" s="24">
        <v>430</v>
      </c>
      <c r="N101" s="24">
        <v>3182</v>
      </c>
      <c r="O101" s="24">
        <v>3358</v>
      </c>
      <c r="P101" s="116">
        <f t="shared" si="97"/>
        <v>6465</v>
      </c>
      <c r="Q101" s="116">
        <f t="shared" si="98"/>
        <v>3592</v>
      </c>
      <c r="R101" s="117">
        <f t="shared" si="99"/>
        <v>2267</v>
      </c>
      <c r="S101" s="18">
        <f t="shared" si="105"/>
        <v>115.11836922017822</v>
      </c>
      <c r="T101" s="18">
        <f t="shared" si="106"/>
        <v>138.36671802773498</v>
      </c>
      <c r="U101" s="18">
        <f t="shared" si="107"/>
        <v>181.07028753993609</v>
      </c>
      <c r="V101" s="18">
        <f t="shared" si="108"/>
        <v>169.07545164718385</v>
      </c>
      <c r="W101" s="18">
        <f t="shared" si="109"/>
        <v>196.77790563866512</v>
      </c>
      <c r="X101" s="319" t="s">
        <v>40</v>
      </c>
    </row>
    <row r="102" spans="1:24" s="12" customFormat="1" ht="12" customHeight="1" x14ac:dyDescent="0.2">
      <c r="A102" s="350" t="str">
        <f t="shared" si="69"/>
        <v>+</v>
      </c>
      <c r="B102" s="335">
        <v>42491</v>
      </c>
      <c r="C102" s="71">
        <f t="shared" si="80"/>
        <v>0.61290322580645162</v>
      </c>
      <c r="D102" s="23">
        <v>38336</v>
      </c>
      <c r="E102" s="24">
        <v>499</v>
      </c>
      <c r="F102" s="24">
        <v>30197</v>
      </c>
      <c r="G102" s="23">
        <v>519</v>
      </c>
      <c r="H102" s="23">
        <v>214</v>
      </c>
      <c r="I102" s="23">
        <v>2985</v>
      </c>
      <c r="J102" s="24">
        <v>854</v>
      </c>
      <c r="K102" s="24">
        <v>524</v>
      </c>
      <c r="L102" s="24">
        <v>1479</v>
      </c>
      <c r="M102" s="24">
        <v>1065</v>
      </c>
      <c r="N102" s="24">
        <v>2857</v>
      </c>
      <c r="O102" s="24">
        <v>3071</v>
      </c>
      <c r="P102" s="116">
        <f t="shared" si="97"/>
        <v>7121</v>
      </c>
      <c r="Q102" s="116">
        <f t="shared" si="98"/>
        <v>3839</v>
      </c>
      <c r="R102" s="117">
        <f t="shared" si="99"/>
        <v>2003</v>
      </c>
      <c r="S102" s="18">
        <f t="shared" si="105"/>
        <v>115.48934868244922</v>
      </c>
      <c r="T102" s="18">
        <f t="shared" si="106"/>
        <v>147.88135593220341</v>
      </c>
      <c r="U102" s="18">
        <f t="shared" si="107"/>
        <v>159.98402555910542</v>
      </c>
      <c r="V102" s="18">
        <f t="shared" si="108"/>
        <v>151.80658873538789</v>
      </c>
      <c r="W102" s="18">
        <f t="shared" si="109"/>
        <v>170.1956271576525</v>
      </c>
      <c r="X102" s="319" t="s">
        <v>39</v>
      </c>
    </row>
    <row r="103" spans="1:24" s="12" customFormat="1" ht="12" customHeight="1" x14ac:dyDescent="0.2">
      <c r="A103" s="350" t="str">
        <f t="shared" si="69"/>
        <v>+</v>
      </c>
      <c r="B103" s="335">
        <v>42522</v>
      </c>
      <c r="C103" s="71">
        <f t="shared" si="80"/>
        <v>0.73333333333333328</v>
      </c>
      <c r="D103" s="23">
        <v>36128</v>
      </c>
      <c r="E103" s="24">
        <v>373</v>
      </c>
      <c r="F103" s="24">
        <v>27883</v>
      </c>
      <c r="G103" s="23">
        <v>387</v>
      </c>
      <c r="H103" s="23">
        <v>200</v>
      </c>
      <c r="I103" s="23">
        <v>2897</v>
      </c>
      <c r="J103" s="24">
        <v>911</v>
      </c>
      <c r="K103" s="24">
        <v>560</v>
      </c>
      <c r="L103" s="24">
        <v>1686</v>
      </c>
      <c r="M103" s="24">
        <v>1232</v>
      </c>
      <c r="N103" s="24">
        <v>3157</v>
      </c>
      <c r="O103" s="24">
        <v>3357</v>
      </c>
      <c r="P103" s="116">
        <f t="shared" si="97"/>
        <v>7486</v>
      </c>
      <c r="Q103" s="116">
        <f t="shared" si="98"/>
        <v>3808</v>
      </c>
      <c r="R103" s="117">
        <f t="shared" si="99"/>
        <v>2246</v>
      </c>
      <c r="S103" s="18">
        <f t="shared" si="105"/>
        <v>106.63938501548935</v>
      </c>
      <c r="T103" s="18">
        <f t="shared" si="106"/>
        <v>146.68721109399075</v>
      </c>
      <c r="U103" s="18">
        <f t="shared" si="107"/>
        <v>179.3929712460064</v>
      </c>
      <c r="V103" s="18">
        <f t="shared" si="108"/>
        <v>167.7470775770457</v>
      </c>
      <c r="W103" s="18">
        <f t="shared" si="109"/>
        <v>194.01611047180666</v>
      </c>
      <c r="X103" s="319" t="s">
        <v>41</v>
      </c>
    </row>
    <row r="104" spans="1:24" s="12" customFormat="1" ht="12" customHeight="1" x14ac:dyDescent="0.2">
      <c r="A104" s="350" t="str">
        <f t="shared" si="69"/>
        <v>+</v>
      </c>
      <c r="B104" s="335">
        <v>42552</v>
      </c>
      <c r="C104" s="71">
        <f t="shared" si="80"/>
        <v>0.67741935483870963</v>
      </c>
      <c r="D104" s="23">
        <v>38202</v>
      </c>
      <c r="E104" s="24">
        <v>478</v>
      </c>
      <c r="F104" s="24">
        <v>29818</v>
      </c>
      <c r="G104" s="23">
        <v>453</v>
      </c>
      <c r="H104" s="23">
        <v>196</v>
      </c>
      <c r="I104" s="23">
        <v>2972</v>
      </c>
      <c r="J104" s="24">
        <v>789</v>
      </c>
      <c r="K104" s="24">
        <v>514</v>
      </c>
      <c r="L104" s="24">
        <v>1548</v>
      </c>
      <c r="M104" s="24">
        <v>1436</v>
      </c>
      <c r="N104" s="24">
        <v>2851</v>
      </c>
      <c r="O104" s="24">
        <v>3047</v>
      </c>
      <c r="P104" s="116">
        <f t="shared" si="97"/>
        <v>7455</v>
      </c>
      <c r="Q104" s="116">
        <f t="shared" si="98"/>
        <v>3761</v>
      </c>
      <c r="R104" s="117">
        <f t="shared" si="99"/>
        <v>2062</v>
      </c>
      <c r="S104" s="18">
        <f t="shared" si="105"/>
        <v>114.03985160821509</v>
      </c>
      <c r="T104" s="18">
        <f t="shared" si="106"/>
        <v>144.87673343605547</v>
      </c>
      <c r="U104" s="18">
        <f t="shared" si="107"/>
        <v>164.69648562300318</v>
      </c>
      <c r="V104" s="18">
        <f t="shared" si="108"/>
        <v>151.48777895855471</v>
      </c>
      <c r="W104" s="18">
        <f t="shared" si="109"/>
        <v>178.13578826237054</v>
      </c>
      <c r="X104" s="319" t="s">
        <v>40</v>
      </c>
    </row>
    <row r="105" spans="1:24" s="12" customFormat="1" ht="12" customHeight="1" x14ac:dyDescent="0.2">
      <c r="A105" s="350" t="str">
        <f t="shared" si="69"/>
        <v>+</v>
      </c>
      <c r="B105" s="335">
        <v>42583</v>
      </c>
      <c r="C105" s="71">
        <f t="shared" si="80"/>
        <v>0.74193548387096775</v>
      </c>
      <c r="D105" s="23">
        <v>37325</v>
      </c>
      <c r="E105" s="24">
        <v>521</v>
      </c>
      <c r="F105" s="24">
        <v>29898</v>
      </c>
      <c r="G105" s="23">
        <v>513</v>
      </c>
      <c r="H105" s="23">
        <v>169</v>
      </c>
      <c r="I105" s="23">
        <v>2833</v>
      </c>
      <c r="J105" s="24">
        <v>745</v>
      </c>
      <c r="K105" s="24">
        <v>461</v>
      </c>
      <c r="L105" s="24">
        <v>1373</v>
      </c>
      <c r="M105" s="24">
        <v>815</v>
      </c>
      <c r="N105" s="24">
        <v>2579</v>
      </c>
      <c r="O105" s="24">
        <v>2748</v>
      </c>
      <c r="P105" s="116">
        <f t="shared" si="97"/>
        <v>6396</v>
      </c>
      <c r="Q105" s="116">
        <f t="shared" si="98"/>
        <v>3578</v>
      </c>
      <c r="R105" s="117">
        <f t="shared" si="99"/>
        <v>1834</v>
      </c>
      <c r="S105" s="18">
        <f t="shared" si="105"/>
        <v>114.34581405132521</v>
      </c>
      <c r="T105" s="18">
        <f t="shared" si="106"/>
        <v>137.82742681047765</v>
      </c>
      <c r="U105" s="18">
        <f t="shared" si="107"/>
        <v>146.48562300319489</v>
      </c>
      <c r="V105" s="18">
        <f t="shared" si="108"/>
        <v>137.03506907545164</v>
      </c>
      <c r="W105" s="18">
        <f t="shared" si="109"/>
        <v>157.99769850402762</v>
      </c>
      <c r="X105" s="319" t="s">
        <v>40</v>
      </c>
    </row>
    <row r="106" spans="1:24" s="12" customFormat="1" ht="12" customHeight="1" x14ac:dyDescent="0.2">
      <c r="A106" s="350" t="str">
        <f t="shared" si="69"/>
        <v>+</v>
      </c>
      <c r="B106" s="335">
        <v>42614</v>
      </c>
      <c r="C106" s="71">
        <f t="shared" si="80"/>
        <v>0.73333333333333328</v>
      </c>
      <c r="D106" s="23">
        <v>37154</v>
      </c>
      <c r="E106" s="24">
        <v>482</v>
      </c>
      <c r="F106" s="24">
        <v>29284</v>
      </c>
      <c r="G106" s="23">
        <v>447</v>
      </c>
      <c r="H106" s="23">
        <v>191</v>
      </c>
      <c r="I106" s="23">
        <v>2876</v>
      </c>
      <c r="J106" s="24">
        <v>865</v>
      </c>
      <c r="K106" s="24">
        <v>565</v>
      </c>
      <c r="L106" s="24">
        <v>1659</v>
      </c>
      <c r="M106" s="24">
        <v>784</v>
      </c>
      <c r="N106" s="24">
        <v>3089</v>
      </c>
      <c r="O106" s="24">
        <v>3280</v>
      </c>
      <c r="P106" s="116">
        <f t="shared" si="97"/>
        <v>6940</v>
      </c>
      <c r="Q106" s="116">
        <f t="shared" si="98"/>
        <v>3741</v>
      </c>
      <c r="R106" s="117">
        <f t="shared" si="99"/>
        <v>2224</v>
      </c>
      <c r="S106" s="18">
        <f t="shared" si="105"/>
        <v>111.99755230045511</v>
      </c>
      <c r="T106" s="18">
        <f t="shared" si="106"/>
        <v>144.10631741140216</v>
      </c>
      <c r="U106" s="18">
        <f t="shared" si="107"/>
        <v>177.63578274760383</v>
      </c>
      <c r="V106" s="18">
        <f t="shared" si="108"/>
        <v>164.13390010626995</v>
      </c>
      <c r="W106" s="18">
        <f t="shared" si="109"/>
        <v>190.90909090909091</v>
      </c>
      <c r="X106" s="319" t="s">
        <v>40</v>
      </c>
    </row>
    <row r="107" spans="1:24" s="12" customFormat="1" ht="12" customHeight="1" x14ac:dyDescent="0.2">
      <c r="A107" s="350" t="str">
        <f t="shared" si="69"/>
        <v>+</v>
      </c>
      <c r="B107" s="335">
        <v>42644</v>
      </c>
      <c r="C107" s="71">
        <f t="shared" si="80"/>
        <v>0.64516129032258063</v>
      </c>
      <c r="D107" s="23">
        <v>35907</v>
      </c>
      <c r="E107" s="24">
        <v>271</v>
      </c>
      <c r="F107" s="24">
        <v>28804</v>
      </c>
      <c r="G107" s="23">
        <v>398</v>
      </c>
      <c r="H107" s="23">
        <v>181</v>
      </c>
      <c r="I107" s="23">
        <v>2779</v>
      </c>
      <c r="J107" s="24">
        <v>801</v>
      </c>
      <c r="K107" s="24">
        <v>526</v>
      </c>
      <c r="L107" s="24">
        <v>1570</v>
      </c>
      <c r="M107" s="24">
        <v>578</v>
      </c>
      <c r="N107" s="24">
        <v>2897</v>
      </c>
      <c r="O107" s="24">
        <v>3078</v>
      </c>
      <c r="P107" s="116">
        <f t="shared" si="97"/>
        <v>6435</v>
      </c>
      <c r="Q107" s="116">
        <f t="shared" si="98"/>
        <v>3580</v>
      </c>
      <c r="R107" s="117">
        <f t="shared" si="99"/>
        <v>2096</v>
      </c>
      <c r="S107" s="18">
        <f t="shared" si="105"/>
        <v>110.16177764179447</v>
      </c>
      <c r="T107" s="18">
        <f t="shared" si="106"/>
        <v>137.904468412943</v>
      </c>
      <c r="U107" s="18">
        <f t="shared" si="107"/>
        <v>167.41214057507986</v>
      </c>
      <c r="V107" s="18">
        <f t="shared" si="108"/>
        <v>153.93198724760893</v>
      </c>
      <c r="W107" s="18">
        <f t="shared" si="109"/>
        <v>180.66743383199079</v>
      </c>
      <c r="X107" s="319" t="s">
        <v>39</v>
      </c>
    </row>
    <row r="108" spans="1:24" s="12" customFormat="1" ht="12" customHeight="1" x14ac:dyDescent="0.2">
      <c r="A108" s="350" t="str">
        <f t="shared" si="69"/>
        <v>+</v>
      </c>
      <c r="B108" s="335">
        <v>42675</v>
      </c>
      <c r="C108" s="71">
        <f t="shared" si="80"/>
        <v>0.7</v>
      </c>
      <c r="D108" s="23">
        <v>33790</v>
      </c>
      <c r="E108" s="24">
        <v>73</v>
      </c>
      <c r="F108" s="24">
        <v>27528</v>
      </c>
      <c r="G108" s="23">
        <v>273</v>
      </c>
      <c r="H108" s="23">
        <v>109</v>
      </c>
      <c r="I108" s="23">
        <v>2675</v>
      </c>
      <c r="J108" s="24">
        <v>896</v>
      </c>
      <c r="K108" s="24">
        <v>542</v>
      </c>
      <c r="L108" s="24">
        <v>1669</v>
      </c>
      <c r="M108" s="24">
        <v>26</v>
      </c>
      <c r="N108" s="24">
        <v>3107</v>
      </c>
      <c r="O108" s="24">
        <v>3216</v>
      </c>
      <c r="P108" s="116">
        <f t="shared" si="97"/>
        <v>5917</v>
      </c>
      <c r="Q108" s="116">
        <f t="shared" si="98"/>
        <v>3571</v>
      </c>
      <c r="R108" s="117">
        <f t="shared" si="99"/>
        <v>2211</v>
      </c>
      <c r="S108" s="18">
        <f t="shared" si="105"/>
        <v>105.28167667418825</v>
      </c>
      <c r="T108" s="18">
        <f t="shared" si="106"/>
        <v>137.557781201849</v>
      </c>
      <c r="U108" s="18">
        <f t="shared" si="107"/>
        <v>176.59744408945687</v>
      </c>
      <c r="V108" s="18">
        <f t="shared" si="108"/>
        <v>165.09032943676939</v>
      </c>
      <c r="W108" s="18">
        <f t="shared" si="109"/>
        <v>192.05983889528193</v>
      </c>
      <c r="X108" s="319" t="s">
        <v>42</v>
      </c>
    </row>
    <row r="109" spans="1:24" s="12" customFormat="1" ht="12" customHeight="1" thickBot="1" x14ac:dyDescent="0.25">
      <c r="A109" s="351" t="str">
        <f t="shared" si="69"/>
        <v>+</v>
      </c>
      <c r="B109" s="336">
        <v>42705</v>
      </c>
      <c r="C109" s="93">
        <f t="shared" si="80"/>
        <v>0.70967741935483875</v>
      </c>
      <c r="D109" s="304">
        <v>33278</v>
      </c>
      <c r="E109" s="305">
        <v>34</v>
      </c>
      <c r="F109" s="305">
        <v>27877</v>
      </c>
      <c r="G109" s="304">
        <v>238</v>
      </c>
      <c r="H109" s="304">
        <v>126</v>
      </c>
      <c r="I109" s="304">
        <v>2448</v>
      </c>
      <c r="J109" s="305">
        <v>767</v>
      </c>
      <c r="K109" s="305">
        <v>440</v>
      </c>
      <c r="L109" s="305">
        <v>1326</v>
      </c>
      <c r="M109" s="305">
        <v>23</v>
      </c>
      <c r="N109" s="305">
        <v>2533</v>
      </c>
      <c r="O109" s="305">
        <v>2659</v>
      </c>
      <c r="P109" s="234">
        <f t="shared" si="97"/>
        <v>5130</v>
      </c>
      <c r="Q109" s="234">
        <f t="shared" si="98"/>
        <v>3215</v>
      </c>
      <c r="R109" s="235">
        <f t="shared" si="99"/>
        <v>1766</v>
      </c>
      <c r="S109" s="202">
        <f t="shared" si="105"/>
        <v>106.6164378322561</v>
      </c>
      <c r="T109" s="202">
        <f t="shared" si="106"/>
        <v>123.84437596302003</v>
      </c>
      <c r="U109" s="202">
        <f t="shared" si="107"/>
        <v>141.05431309904154</v>
      </c>
      <c r="V109" s="202">
        <f t="shared" si="108"/>
        <v>134.59086078639746</v>
      </c>
      <c r="W109" s="202">
        <f t="shared" si="109"/>
        <v>152.5891829689298</v>
      </c>
      <c r="X109" s="319" t="s">
        <v>43</v>
      </c>
    </row>
    <row r="110" spans="1:24" s="12" customFormat="1" ht="12" hidden="1" customHeight="1" thickTop="1" thickBot="1" x14ac:dyDescent="0.25">
      <c r="A110" s="106" t="s">
        <v>93</v>
      </c>
      <c r="B110" s="326" t="s">
        <v>59</v>
      </c>
      <c r="C110" s="322">
        <f>SUBTOTAL(1,C98:C109)</f>
        <v>0.69439500679767641</v>
      </c>
      <c r="D110" s="313">
        <f t="shared" ref="D110:R110" si="110">SUBTOTAL(1,D98:D109)</f>
        <v>35395</v>
      </c>
      <c r="E110" s="313">
        <f t="shared" si="110"/>
        <v>236.33333333333334</v>
      </c>
      <c r="F110" s="313">
        <f t="shared" si="110"/>
        <v>28481.25</v>
      </c>
      <c r="G110" s="313">
        <f t="shared" si="110"/>
        <v>335.5</v>
      </c>
      <c r="H110" s="313">
        <f t="shared" si="110"/>
        <v>168.16666666666666</v>
      </c>
      <c r="I110" s="313">
        <f t="shared" si="110"/>
        <v>2688.6666666666665</v>
      </c>
      <c r="J110" s="313">
        <f t="shared" si="110"/>
        <v>824.83333333333337</v>
      </c>
      <c r="K110" s="313">
        <f t="shared" si="110"/>
        <v>508.33333333333331</v>
      </c>
      <c r="L110" s="313">
        <f t="shared" si="110"/>
        <v>1527.1666666666667</v>
      </c>
      <c r="M110" s="313">
        <f t="shared" si="110"/>
        <v>625.5</v>
      </c>
      <c r="N110" s="313">
        <f t="shared" si="110"/>
        <v>2860.3333333333335</v>
      </c>
      <c r="O110" s="312">
        <f t="shared" si="110"/>
        <v>3028.5</v>
      </c>
      <c r="P110" s="313">
        <f t="shared" si="110"/>
        <v>6342.666666666667</v>
      </c>
      <c r="Q110" s="314">
        <f t="shared" si="110"/>
        <v>3513.5</v>
      </c>
      <c r="R110" s="315">
        <f t="shared" si="110"/>
        <v>2035.5</v>
      </c>
      <c r="S110" s="323"/>
      <c r="T110" s="324"/>
      <c r="U110" s="324"/>
      <c r="V110" s="324"/>
      <c r="W110" s="325"/>
      <c r="X110" s="107"/>
    </row>
    <row r="111" spans="1:24" s="12" customFormat="1" ht="12" customHeight="1" x14ac:dyDescent="0.2">
      <c r="A111" s="349" t="str">
        <f t="shared" si="69"/>
        <v>+</v>
      </c>
      <c r="B111" s="335">
        <v>42736</v>
      </c>
      <c r="C111" s="71">
        <f t="shared" si="80"/>
        <v>0.67741935483870963</v>
      </c>
      <c r="D111" s="23">
        <v>31007</v>
      </c>
      <c r="E111" s="24">
        <v>11</v>
      </c>
      <c r="F111" s="24">
        <v>25972</v>
      </c>
      <c r="G111" s="23">
        <v>156</v>
      </c>
      <c r="H111" s="23">
        <v>105</v>
      </c>
      <c r="I111" s="23">
        <v>2322</v>
      </c>
      <c r="J111" s="24">
        <v>694</v>
      </c>
      <c r="K111" s="24">
        <v>395</v>
      </c>
      <c r="L111" s="24">
        <v>1321</v>
      </c>
      <c r="M111" s="24">
        <v>31</v>
      </c>
      <c r="N111" s="24">
        <v>2410</v>
      </c>
      <c r="O111" s="24">
        <v>2515</v>
      </c>
      <c r="P111" s="116">
        <f t="shared" ref="P111" si="111">SUM(H111:M111)</f>
        <v>4868</v>
      </c>
      <c r="Q111" s="116">
        <f t="shared" ref="Q111" si="112">I111+J111</f>
        <v>3016</v>
      </c>
      <c r="R111" s="117">
        <f t="shared" ref="R111" si="113">K111+L111</f>
        <v>1716</v>
      </c>
      <c r="S111" s="18">
        <f t="shared" ref="S111:S121" si="114">F111/F$7*100</f>
        <v>99.330707155696643</v>
      </c>
      <c r="T111" s="18">
        <f t="shared" ref="T111:T121" si="115">Q111/Q$7*100</f>
        <v>116.17873651771957</v>
      </c>
      <c r="U111" s="18">
        <f t="shared" ref="U111:U121" si="116">R111/R$7*100</f>
        <v>137.06070287539936</v>
      </c>
      <c r="V111" s="18">
        <f t="shared" ref="V111:V121" si="117">N111/N$7*100</f>
        <v>128.05526036131775</v>
      </c>
      <c r="W111" s="18">
        <f t="shared" ref="W111:W121" si="118">L111/L$7*100</f>
        <v>152.01380897583431</v>
      </c>
      <c r="X111" s="319" t="s">
        <v>43</v>
      </c>
    </row>
    <row r="112" spans="1:24" s="12" customFormat="1" ht="12" customHeight="1" x14ac:dyDescent="0.2">
      <c r="A112" s="350" t="str">
        <f t="shared" si="69"/>
        <v>+</v>
      </c>
      <c r="B112" s="335">
        <v>42767</v>
      </c>
      <c r="C112" s="71">
        <f t="shared" si="80"/>
        <v>0.7142857142857143</v>
      </c>
      <c r="D112" s="23">
        <v>33936</v>
      </c>
      <c r="E112" s="24">
        <v>57</v>
      </c>
      <c r="F112" s="24">
        <v>27942</v>
      </c>
      <c r="G112" s="23">
        <v>237</v>
      </c>
      <c r="H112" s="23">
        <v>117</v>
      </c>
      <c r="I112" s="23">
        <v>2573</v>
      </c>
      <c r="J112" s="24">
        <v>839</v>
      </c>
      <c r="K112" s="24">
        <v>490</v>
      </c>
      <c r="L112" s="24">
        <v>1657</v>
      </c>
      <c r="M112" s="24">
        <v>25</v>
      </c>
      <c r="N112" s="24">
        <v>2986</v>
      </c>
      <c r="O112" s="24">
        <v>3103</v>
      </c>
      <c r="P112" s="116">
        <f t="shared" ref="P112:P120" si="119">SUM(H112:M112)</f>
        <v>5701</v>
      </c>
      <c r="Q112" s="116">
        <f t="shared" ref="Q112:Q120" si="120">I112+J112</f>
        <v>3412</v>
      </c>
      <c r="R112" s="117">
        <f t="shared" ref="R112:R120" si="121">K112+L112</f>
        <v>2147</v>
      </c>
      <c r="S112" s="18">
        <f t="shared" si="114"/>
        <v>106.86503231728307</v>
      </c>
      <c r="T112" s="18">
        <f t="shared" si="115"/>
        <v>131.43297380585517</v>
      </c>
      <c r="U112" s="18">
        <f t="shared" si="116"/>
        <v>171.48562300319489</v>
      </c>
      <c r="V112" s="18">
        <f t="shared" si="117"/>
        <v>158.66099893730075</v>
      </c>
      <c r="W112" s="18">
        <f t="shared" si="118"/>
        <v>190.6789413118527</v>
      </c>
      <c r="X112" s="319" t="s">
        <v>44</v>
      </c>
    </row>
    <row r="113" spans="1:26" s="12" customFormat="1" ht="12" customHeight="1" x14ac:dyDescent="0.2">
      <c r="A113" s="350" t="str">
        <f t="shared" si="69"/>
        <v>+</v>
      </c>
      <c r="B113" s="335">
        <v>42795</v>
      </c>
      <c r="C113" s="71">
        <f t="shared" si="80"/>
        <v>0.74193548387096775</v>
      </c>
      <c r="D113" s="23">
        <v>34978</v>
      </c>
      <c r="E113" s="24">
        <v>194</v>
      </c>
      <c r="F113" s="24">
        <v>28203</v>
      </c>
      <c r="G113" s="23">
        <v>307</v>
      </c>
      <c r="H113" s="23">
        <v>112</v>
      </c>
      <c r="I113" s="23">
        <v>2794</v>
      </c>
      <c r="J113" s="24">
        <v>940</v>
      </c>
      <c r="K113" s="24">
        <v>580</v>
      </c>
      <c r="L113" s="24">
        <v>1818</v>
      </c>
      <c r="M113" s="24">
        <v>30</v>
      </c>
      <c r="N113" s="24">
        <v>3338</v>
      </c>
      <c r="O113" s="24">
        <v>3450</v>
      </c>
      <c r="P113" s="116">
        <f t="shared" si="119"/>
        <v>6274</v>
      </c>
      <c r="Q113" s="116">
        <f t="shared" si="120"/>
        <v>3734</v>
      </c>
      <c r="R113" s="117">
        <f t="shared" si="121"/>
        <v>2398</v>
      </c>
      <c r="S113" s="18">
        <f t="shared" si="114"/>
        <v>107.86323478792978</v>
      </c>
      <c r="T113" s="18">
        <f t="shared" si="115"/>
        <v>143.83667180277351</v>
      </c>
      <c r="U113" s="18">
        <f t="shared" si="116"/>
        <v>191.5335463258786</v>
      </c>
      <c r="V113" s="18">
        <f t="shared" si="117"/>
        <v>177.36450584484592</v>
      </c>
      <c r="W113" s="18">
        <f t="shared" si="118"/>
        <v>209.2059838895282</v>
      </c>
      <c r="X113" s="319" t="s">
        <v>43</v>
      </c>
    </row>
    <row r="114" spans="1:26" s="12" customFormat="1" ht="12" customHeight="1" x14ac:dyDescent="0.2">
      <c r="A114" s="350" t="str">
        <f t="shared" si="69"/>
        <v>+</v>
      </c>
      <c r="B114" s="335">
        <v>42826</v>
      </c>
      <c r="C114" s="71">
        <f t="shared" si="80"/>
        <v>0.6</v>
      </c>
      <c r="D114" s="23">
        <v>35798</v>
      </c>
      <c r="E114" s="24">
        <v>283</v>
      </c>
      <c r="F114" s="24">
        <v>29083</v>
      </c>
      <c r="G114" s="23">
        <v>410</v>
      </c>
      <c r="H114" s="23">
        <v>145</v>
      </c>
      <c r="I114" s="23">
        <v>2908</v>
      </c>
      <c r="J114" s="24">
        <v>841</v>
      </c>
      <c r="K114" s="24">
        <v>501</v>
      </c>
      <c r="L114" s="24">
        <v>1587</v>
      </c>
      <c r="M114" s="24">
        <v>40</v>
      </c>
      <c r="N114" s="24">
        <v>2929</v>
      </c>
      <c r="O114" s="24">
        <v>3074</v>
      </c>
      <c r="P114" s="116">
        <f t="shared" si="119"/>
        <v>6022</v>
      </c>
      <c r="Q114" s="116">
        <f t="shared" si="120"/>
        <v>3749</v>
      </c>
      <c r="R114" s="117">
        <f t="shared" si="121"/>
        <v>2088</v>
      </c>
      <c r="S114" s="18">
        <f t="shared" si="114"/>
        <v>111.22882166214096</v>
      </c>
      <c r="T114" s="18">
        <f t="shared" si="115"/>
        <v>144.41448382126347</v>
      </c>
      <c r="U114" s="18">
        <f t="shared" si="116"/>
        <v>166.77316293929712</v>
      </c>
      <c r="V114" s="18">
        <f t="shared" si="117"/>
        <v>155.63230605738576</v>
      </c>
      <c r="W114" s="18">
        <f t="shared" si="118"/>
        <v>182.62370540851555</v>
      </c>
      <c r="X114" s="319" t="s">
        <v>42</v>
      </c>
    </row>
    <row r="115" spans="1:26" s="12" customFormat="1" ht="12" customHeight="1" x14ac:dyDescent="0.2">
      <c r="A115" s="350" t="str">
        <f t="shared" si="69"/>
        <v>+</v>
      </c>
      <c r="B115" s="335">
        <v>42856</v>
      </c>
      <c r="C115" s="71">
        <f t="shared" si="80"/>
        <v>0.67741935483870963</v>
      </c>
      <c r="D115" s="23">
        <v>36497</v>
      </c>
      <c r="E115" s="24">
        <v>506</v>
      </c>
      <c r="F115" s="24">
        <v>29125</v>
      </c>
      <c r="G115" s="23">
        <v>430</v>
      </c>
      <c r="H115" s="23">
        <v>198</v>
      </c>
      <c r="I115" s="23">
        <v>3020</v>
      </c>
      <c r="J115" s="24">
        <v>919</v>
      </c>
      <c r="K115" s="24">
        <v>550</v>
      </c>
      <c r="L115" s="24">
        <v>1691</v>
      </c>
      <c r="M115" s="24">
        <v>61</v>
      </c>
      <c r="N115" s="24">
        <v>3160</v>
      </c>
      <c r="O115" s="24">
        <v>3358</v>
      </c>
      <c r="P115" s="116">
        <f t="shared" si="119"/>
        <v>6439</v>
      </c>
      <c r="Q115" s="116">
        <f t="shared" si="120"/>
        <v>3939</v>
      </c>
      <c r="R115" s="117">
        <f t="shared" si="121"/>
        <v>2241</v>
      </c>
      <c r="S115" s="18">
        <f t="shared" si="114"/>
        <v>111.38945194477378</v>
      </c>
      <c r="T115" s="18">
        <f t="shared" si="115"/>
        <v>151.73343605546995</v>
      </c>
      <c r="U115" s="18">
        <f t="shared" si="116"/>
        <v>178.99361022364218</v>
      </c>
      <c r="V115" s="18">
        <f t="shared" si="117"/>
        <v>167.90648246546226</v>
      </c>
      <c r="W115" s="18">
        <f t="shared" si="118"/>
        <v>194.59148446490218</v>
      </c>
      <c r="X115" s="319" t="s">
        <v>43</v>
      </c>
    </row>
    <row r="116" spans="1:26" s="12" customFormat="1" ht="12" customHeight="1" x14ac:dyDescent="0.2">
      <c r="A116" s="350" t="str">
        <f t="shared" si="69"/>
        <v>+</v>
      </c>
      <c r="B116" s="335">
        <v>42887</v>
      </c>
      <c r="C116" s="71">
        <f t="shared" si="80"/>
        <v>0.66666666666666663</v>
      </c>
      <c r="D116" s="23">
        <v>36546</v>
      </c>
      <c r="E116" s="24">
        <v>632</v>
      </c>
      <c r="F116" s="24">
        <v>28955</v>
      </c>
      <c r="G116" s="23">
        <v>544</v>
      </c>
      <c r="H116" s="23">
        <v>200</v>
      </c>
      <c r="I116" s="23">
        <v>2997</v>
      </c>
      <c r="J116" s="24">
        <v>911</v>
      </c>
      <c r="K116" s="24">
        <v>551</v>
      </c>
      <c r="L116" s="24">
        <v>1717</v>
      </c>
      <c r="M116" s="24">
        <v>40</v>
      </c>
      <c r="N116" s="24">
        <v>3179</v>
      </c>
      <c r="O116" s="24">
        <v>3379</v>
      </c>
      <c r="P116" s="116">
        <f t="shared" si="119"/>
        <v>6416</v>
      </c>
      <c r="Q116" s="116">
        <f t="shared" si="120"/>
        <v>3908</v>
      </c>
      <c r="R116" s="117">
        <f t="shared" si="121"/>
        <v>2268</v>
      </c>
      <c r="S116" s="18">
        <f t="shared" si="114"/>
        <v>110.7392817531648</v>
      </c>
      <c r="T116" s="18">
        <f t="shared" si="115"/>
        <v>150.5392912172573</v>
      </c>
      <c r="U116" s="18">
        <f t="shared" si="116"/>
        <v>181.15015974440897</v>
      </c>
      <c r="V116" s="18">
        <f t="shared" si="117"/>
        <v>168.91604675876727</v>
      </c>
      <c r="W116" s="18">
        <f t="shared" si="118"/>
        <v>197.58342922899885</v>
      </c>
      <c r="X116" s="319" t="s">
        <v>42</v>
      </c>
    </row>
    <row r="117" spans="1:26" s="12" customFormat="1" ht="12" customHeight="1" x14ac:dyDescent="0.2">
      <c r="A117" s="350" t="str">
        <f t="shared" si="69"/>
        <v>+</v>
      </c>
      <c r="B117" s="335">
        <v>42917</v>
      </c>
      <c r="C117" s="71">
        <f t="shared" si="80"/>
        <v>0.67741935483870963</v>
      </c>
      <c r="D117" s="23">
        <v>39250</v>
      </c>
      <c r="E117" s="24">
        <v>570</v>
      </c>
      <c r="F117" s="24">
        <v>31663</v>
      </c>
      <c r="G117" s="23">
        <v>494</v>
      </c>
      <c r="H117" s="23">
        <v>198</v>
      </c>
      <c r="I117" s="23">
        <v>3138</v>
      </c>
      <c r="J117" s="24">
        <v>933</v>
      </c>
      <c r="K117" s="24">
        <v>555</v>
      </c>
      <c r="L117" s="24">
        <v>1644</v>
      </c>
      <c r="M117" s="24">
        <v>53</v>
      </c>
      <c r="N117" s="24">
        <v>3132</v>
      </c>
      <c r="O117" s="24">
        <v>3330</v>
      </c>
      <c r="P117" s="116">
        <f t="shared" si="119"/>
        <v>6521</v>
      </c>
      <c r="Q117" s="116">
        <f t="shared" si="120"/>
        <v>4071</v>
      </c>
      <c r="R117" s="117">
        <f t="shared" si="121"/>
        <v>2199</v>
      </c>
      <c r="S117" s="18">
        <f t="shared" si="114"/>
        <v>121.09611045244195</v>
      </c>
      <c r="T117" s="18">
        <f t="shared" si="115"/>
        <v>156.81818181818181</v>
      </c>
      <c r="U117" s="18">
        <f t="shared" si="116"/>
        <v>175.63897763578277</v>
      </c>
      <c r="V117" s="18">
        <f t="shared" si="117"/>
        <v>166.41870350690755</v>
      </c>
      <c r="W117" s="18">
        <f t="shared" si="118"/>
        <v>189.18296892980436</v>
      </c>
      <c r="X117" s="319" t="s">
        <v>43</v>
      </c>
    </row>
    <row r="118" spans="1:26" s="12" customFormat="1" ht="12" customHeight="1" x14ac:dyDescent="0.2">
      <c r="A118" s="350" t="str">
        <f t="shared" si="69"/>
        <v>+</v>
      </c>
      <c r="B118" s="335">
        <v>42948</v>
      </c>
      <c r="C118" s="71">
        <f t="shared" si="80"/>
        <v>0.74193548387096775</v>
      </c>
      <c r="D118" s="23">
        <v>37888</v>
      </c>
      <c r="E118" s="24">
        <v>576</v>
      </c>
      <c r="F118" s="24">
        <v>30627</v>
      </c>
      <c r="G118" s="23">
        <v>562</v>
      </c>
      <c r="H118" s="23">
        <v>160</v>
      </c>
      <c r="I118" s="23">
        <v>3018</v>
      </c>
      <c r="J118" s="24">
        <v>887</v>
      </c>
      <c r="K118" s="24">
        <v>515</v>
      </c>
      <c r="L118" s="24">
        <v>1495</v>
      </c>
      <c r="M118" s="24">
        <v>50</v>
      </c>
      <c r="N118" s="24">
        <v>2897</v>
      </c>
      <c r="O118" s="24">
        <v>3057</v>
      </c>
      <c r="P118" s="116">
        <f t="shared" si="119"/>
        <v>6125</v>
      </c>
      <c r="Q118" s="116">
        <f t="shared" si="120"/>
        <v>3905</v>
      </c>
      <c r="R118" s="117">
        <f t="shared" si="121"/>
        <v>2010</v>
      </c>
      <c r="S118" s="18">
        <f t="shared" si="114"/>
        <v>117.13389681416606</v>
      </c>
      <c r="T118" s="18">
        <f t="shared" si="115"/>
        <v>150.42372881355931</v>
      </c>
      <c r="U118" s="18">
        <f t="shared" si="116"/>
        <v>160.54313099041534</v>
      </c>
      <c r="V118" s="18">
        <f t="shared" si="117"/>
        <v>153.93198724760893</v>
      </c>
      <c r="W118" s="18">
        <f t="shared" si="118"/>
        <v>172.03682393555809</v>
      </c>
      <c r="X118" s="319" t="s">
        <v>43</v>
      </c>
    </row>
    <row r="119" spans="1:26" s="12" customFormat="1" ht="12" customHeight="1" x14ac:dyDescent="0.2">
      <c r="A119" s="350" t="str">
        <f t="shared" si="69"/>
        <v>+</v>
      </c>
      <c r="B119" s="335">
        <v>42979</v>
      </c>
      <c r="C119" s="71">
        <f t="shared" si="80"/>
        <v>0.7</v>
      </c>
      <c r="D119" s="23">
        <v>37421</v>
      </c>
      <c r="E119" s="24">
        <v>382</v>
      </c>
      <c r="F119" s="24">
        <v>29745</v>
      </c>
      <c r="G119" s="23">
        <v>489</v>
      </c>
      <c r="H119" s="23">
        <v>184</v>
      </c>
      <c r="I119" s="23">
        <v>3401</v>
      </c>
      <c r="J119" s="24">
        <v>861</v>
      </c>
      <c r="K119" s="24">
        <v>590</v>
      </c>
      <c r="L119" s="24">
        <v>1728</v>
      </c>
      <c r="M119" s="24">
        <v>39</v>
      </c>
      <c r="N119" s="24">
        <v>3179</v>
      </c>
      <c r="O119" s="24">
        <v>3363</v>
      </c>
      <c r="P119" s="116">
        <f t="shared" si="119"/>
        <v>6803</v>
      </c>
      <c r="Q119" s="116">
        <f t="shared" si="120"/>
        <v>4262</v>
      </c>
      <c r="R119" s="117">
        <f t="shared" si="121"/>
        <v>2318</v>
      </c>
      <c r="S119" s="18">
        <f t="shared" si="114"/>
        <v>113.7606608788771</v>
      </c>
      <c r="T119" s="18">
        <f t="shared" si="115"/>
        <v>164.17565485362096</v>
      </c>
      <c r="U119" s="18">
        <f t="shared" si="116"/>
        <v>185.14376996805112</v>
      </c>
      <c r="V119" s="18">
        <f t="shared" si="117"/>
        <v>168.91604675876727</v>
      </c>
      <c r="W119" s="18">
        <f t="shared" si="118"/>
        <v>198.84925201380898</v>
      </c>
      <c r="X119" s="319" t="s">
        <v>42</v>
      </c>
    </row>
    <row r="120" spans="1:26" s="12" customFormat="1" ht="12" customHeight="1" x14ac:dyDescent="0.2">
      <c r="A120" s="350" t="str">
        <f t="shared" si="69"/>
        <v>+</v>
      </c>
      <c r="B120" s="335">
        <v>43009</v>
      </c>
      <c r="C120" s="71">
        <f t="shared" si="80"/>
        <v>0.67741935483870963</v>
      </c>
      <c r="D120" s="23">
        <v>37221</v>
      </c>
      <c r="E120" s="24">
        <v>277</v>
      </c>
      <c r="F120" s="24">
        <v>29945</v>
      </c>
      <c r="G120" s="23">
        <v>402</v>
      </c>
      <c r="H120" s="23">
        <v>162</v>
      </c>
      <c r="I120" s="23">
        <v>3396</v>
      </c>
      <c r="J120" s="24">
        <v>753</v>
      </c>
      <c r="K120" s="24">
        <v>544</v>
      </c>
      <c r="L120" s="24">
        <v>1701</v>
      </c>
      <c r="M120" s="24">
        <v>42</v>
      </c>
      <c r="N120" s="24">
        <v>2998</v>
      </c>
      <c r="O120" s="24">
        <v>3160</v>
      </c>
      <c r="P120" s="116">
        <f t="shared" si="119"/>
        <v>6598</v>
      </c>
      <c r="Q120" s="116">
        <f t="shared" si="120"/>
        <v>4149</v>
      </c>
      <c r="R120" s="117">
        <f t="shared" si="121"/>
        <v>2245</v>
      </c>
      <c r="S120" s="18">
        <f t="shared" si="114"/>
        <v>114.52556698665239</v>
      </c>
      <c r="T120" s="18">
        <f t="shared" si="115"/>
        <v>159.82280431432974</v>
      </c>
      <c r="U120" s="18">
        <f t="shared" si="116"/>
        <v>179.31309904153355</v>
      </c>
      <c r="V120" s="18">
        <f t="shared" si="117"/>
        <v>159.29861849096704</v>
      </c>
      <c r="W120" s="18">
        <f t="shared" si="118"/>
        <v>195.7422324510932</v>
      </c>
      <c r="X120" s="319" t="s">
        <v>43</v>
      </c>
    </row>
    <row r="121" spans="1:26" s="12" customFormat="1" ht="12" customHeight="1" x14ac:dyDescent="0.2">
      <c r="A121" s="350" t="str">
        <f t="shared" si="69"/>
        <v>+</v>
      </c>
      <c r="B121" s="335">
        <v>43040</v>
      </c>
      <c r="C121" s="71">
        <f t="shared" si="80"/>
        <v>0.7</v>
      </c>
      <c r="D121" s="23">
        <v>34092</v>
      </c>
      <c r="E121" s="24">
        <v>80</v>
      </c>
      <c r="F121" s="24">
        <v>27292</v>
      </c>
      <c r="G121" s="23">
        <v>293</v>
      </c>
      <c r="H121" s="23">
        <v>109</v>
      </c>
      <c r="I121" s="23">
        <v>3113</v>
      </c>
      <c r="J121" s="24">
        <v>790</v>
      </c>
      <c r="K121" s="24">
        <v>568</v>
      </c>
      <c r="L121" s="24">
        <v>1820</v>
      </c>
      <c r="M121" s="24">
        <v>25</v>
      </c>
      <c r="N121" s="24">
        <v>3178</v>
      </c>
      <c r="O121" s="24">
        <v>3287</v>
      </c>
      <c r="P121" s="116">
        <f t="shared" ref="P121" si="122">SUM(H121:M121)</f>
        <v>6425</v>
      </c>
      <c r="Q121" s="116">
        <f t="shared" ref="Q121" si="123">I121+J121</f>
        <v>3903</v>
      </c>
      <c r="R121" s="117">
        <f t="shared" ref="R121" si="124">K121+L121</f>
        <v>2388</v>
      </c>
      <c r="S121" s="18">
        <f t="shared" si="114"/>
        <v>104.37908746701343</v>
      </c>
      <c r="T121" s="18">
        <f t="shared" si="115"/>
        <v>150.34668721109398</v>
      </c>
      <c r="U121" s="18">
        <f t="shared" si="116"/>
        <v>190.73482428115017</v>
      </c>
      <c r="V121" s="18">
        <f t="shared" si="117"/>
        <v>168.86291179596174</v>
      </c>
      <c r="W121" s="18">
        <f t="shared" si="118"/>
        <v>209.43613348676641</v>
      </c>
      <c r="X121" s="319"/>
    </row>
    <row r="122" spans="1:26" s="12" customFormat="1" ht="12" customHeight="1" thickBot="1" x14ac:dyDescent="0.25">
      <c r="A122" s="351" t="str">
        <f t="shared" si="69"/>
        <v>+</v>
      </c>
      <c r="B122" s="335">
        <v>43070</v>
      </c>
      <c r="C122" s="71">
        <f t="shared" si="80"/>
        <v>0.61290322580645162</v>
      </c>
      <c r="D122" s="23">
        <v>33521</v>
      </c>
      <c r="E122" s="24">
        <v>29</v>
      </c>
      <c r="F122" s="24">
        <v>28044</v>
      </c>
      <c r="G122" s="23">
        <v>206</v>
      </c>
      <c r="H122" s="23">
        <v>136</v>
      </c>
      <c r="I122" s="23">
        <v>2830</v>
      </c>
      <c r="J122" s="24">
        <v>614</v>
      </c>
      <c r="K122" s="24">
        <v>402</v>
      </c>
      <c r="L122" s="24">
        <v>1232</v>
      </c>
      <c r="M122" s="24">
        <v>28</v>
      </c>
      <c r="N122" s="24">
        <v>2248</v>
      </c>
      <c r="O122" s="24">
        <v>2384</v>
      </c>
      <c r="P122" s="116">
        <f t="shared" ref="P122" si="125">SUM(H122:M122)</f>
        <v>5242</v>
      </c>
      <c r="Q122" s="116">
        <f t="shared" ref="Q122" si="126">I122+J122</f>
        <v>3444</v>
      </c>
      <c r="R122" s="117">
        <f t="shared" ref="R122" si="127">K122+L122</f>
        <v>1634</v>
      </c>
      <c r="S122" s="18">
        <f t="shared" ref="S122" si="128">F122/F$7*100</f>
        <v>107.25513443224844</v>
      </c>
      <c r="T122" s="18">
        <f t="shared" ref="T122" si="129">Q122/Q$7*100</f>
        <v>132.66563944530046</v>
      </c>
      <c r="U122" s="18">
        <f t="shared" ref="U122" si="130">R122/R$7*100</f>
        <v>130.5111821086262</v>
      </c>
      <c r="V122" s="18">
        <f t="shared" ref="V122" si="131">N122/N$7*100</f>
        <v>119.44739638682253</v>
      </c>
      <c r="W122" s="18">
        <f t="shared" ref="W122" si="132">L122/L$7*100</f>
        <v>141.77215189873417</v>
      </c>
      <c r="X122" s="320"/>
    </row>
    <row r="123" spans="1:26" s="12" customFormat="1" ht="12" hidden="1" customHeight="1" thickBot="1" x14ac:dyDescent="0.25">
      <c r="A123" s="106" t="s">
        <v>93</v>
      </c>
      <c r="B123" s="302" t="s">
        <v>60</v>
      </c>
      <c r="C123" s="303">
        <f>SUBTOTAL(1,C111:C122)</f>
        <v>0.68228366615463398</v>
      </c>
      <c r="D123" s="299">
        <f t="shared" ref="D123:R123" si="133">SUBTOTAL(1,D111:D122)</f>
        <v>35679.583333333336</v>
      </c>
      <c r="E123" s="299">
        <f t="shared" si="133"/>
        <v>299.75</v>
      </c>
      <c r="F123" s="299">
        <f t="shared" si="133"/>
        <v>28883</v>
      </c>
      <c r="G123" s="299">
        <f t="shared" si="133"/>
        <v>377.5</v>
      </c>
      <c r="H123" s="299">
        <f t="shared" si="133"/>
        <v>152.16666666666666</v>
      </c>
      <c r="I123" s="299">
        <f t="shared" si="133"/>
        <v>2959.1666666666665</v>
      </c>
      <c r="J123" s="299">
        <f t="shared" si="133"/>
        <v>831.83333333333337</v>
      </c>
      <c r="K123" s="299">
        <f t="shared" si="133"/>
        <v>520.08333333333337</v>
      </c>
      <c r="L123" s="299">
        <f t="shared" si="133"/>
        <v>1617.5833333333333</v>
      </c>
      <c r="M123" s="299">
        <f t="shared" si="133"/>
        <v>38.666666666666664</v>
      </c>
      <c r="N123" s="299">
        <f t="shared" si="133"/>
        <v>2969.5</v>
      </c>
      <c r="O123" s="298">
        <f t="shared" si="133"/>
        <v>3121.6666666666665</v>
      </c>
      <c r="P123" s="299">
        <f t="shared" si="133"/>
        <v>6119.5</v>
      </c>
      <c r="Q123" s="300">
        <f t="shared" si="133"/>
        <v>3791</v>
      </c>
      <c r="R123" s="301">
        <f t="shared" si="133"/>
        <v>2137.6666666666665</v>
      </c>
      <c r="S123" s="124"/>
      <c r="T123" s="81"/>
      <c r="U123" s="81"/>
      <c r="V123" s="81"/>
      <c r="W123" s="81"/>
      <c r="X123" s="109"/>
    </row>
    <row r="124" spans="1:26" s="1" customFormat="1" ht="12" customHeight="1" x14ac:dyDescent="0.2">
      <c r="A124" s="57" t="s">
        <v>13</v>
      </c>
      <c r="B124" s="252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4"/>
      <c r="Y124"/>
      <c r="Z124"/>
    </row>
    <row r="125" spans="1:26" ht="12.75" thickBot="1" x14ac:dyDescent="0.25">
      <c r="A125" s="25" t="s">
        <v>13</v>
      </c>
      <c r="B125" s="255"/>
      <c r="C125" s="256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8"/>
    </row>
    <row r="126" spans="1:26" x14ac:dyDescent="0.2">
      <c r="A126" s="25" t="s">
        <v>13</v>
      </c>
      <c r="B126" s="34" t="s">
        <v>15</v>
      </c>
      <c r="C126" s="136"/>
      <c r="D126" s="138">
        <f>(D32-D19)/D19</f>
        <v>-7.9075681080348539E-3</v>
      </c>
      <c r="E126" s="139">
        <f t="shared" ref="E126:R126" si="134">(E32-E19)/E19</f>
        <v>-9.6259482082134334E-2</v>
      </c>
      <c r="F126" s="140">
        <f t="shared" si="134"/>
        <v>-9.7314267841440462E-3</v>
      </c>
      <c r="G126" s="139">
        <f t="shared" si="134"/>
        <v>-2.931363203050524E-2</v>
      </c>
      <c r="H126" s="139">
        <f t="shared" si="134"/>
        <v>2.7164685908319088E-2</v>
      </c>
      <c r="I126" s="139">
        <f t="shared" si="134"/>
        <v>1.604978709466099E-2</v>
      </c>
      <c r="J126" s="140">
        <f t="shared" si="134"/>
        <v>1.4398560143985602E-2</v>
      </c>
      <c r="K126" s="140">
        <f t="shared" si="134"/>
        <v>-2.8010734652801E-2</v>
      </c>
      <c r="L126" s="140">
        <f t="shared" si="134"/>
        <v>4.6116881103704779E-2</v>
      </c>
      <c r="M126" s="140">
        <f t="shared" si="134"/>
        <v>5.7660626029653987E-2</v>
      </c>
      <c r="N126" s="140">
        <f t="shared" si="134"/>
        <v>1.8534557422484041E-2</v>
      </c>
      <c r="O126" s="141">
        <f t="shared" si="134"/>
        <v>1.8074695426403036E-2</v>
      </c>
      <c r="P126" s="131">
        <f t="shared" si="134"/>
        <v>1.8580005849261099E-2</v>
      </c>
      <c r="Q126" s="132">
        <f t="shared" si="134"/>
        <v>1.5609157372325098E-2</v>
      </c>
      <c r="R126" s="133">
        <f t="shared" si="134"/>
        <v>2.2688719253604796E-2</v>
      </c>
      <c r="S126" s="130"/>
      <c r="T126" s="99"/>
      <c r="U126" s="99"/>
      <c r="V126" s="99"/>
      <c r="W126" s="99"/>
      <c r="X126" s="97"/>
    </row>
    <row r="127" spans="1:26" x14ac:dyDescent="0.2">
      <c r="A127" s="25" t="s">
        <v>13</v>
      </c>
      <c r="B127" s="33" t="s">
        <v>16</v>
      </c>
      <c r="C127" s="137"/>
      <c r="D127" s="142">
        <f>(D45-D32)/D32</f>
        <v>5.7757582393518157E-2</v>
      </c>
      <c r="E127" s="37">
        <f t="shared" ref="E127:R127" si="135">(E45-E32)/E32</f>
        <v>0.15224312590448619</v>
      </c>
      <c r="F127" s="38">
        <f t="shared" si="135"/>
        <v>4.8068556989785537E-2</v>
      </c>
      <c r="G127" s="37">
        <f t="shared" si="135"/>
        <v>0.10704640314264664</v>
      </c>
      <c r="H127" s="37">
        <f t="shared" si="135"/>
        <v>6.8595041322314101E-2</v>
      </c>
      <c r="I127" s="37">
        <f t="shared" si="135"/>
        <v>7.4145712443584783E-2</v>
      </c>
      <c r="J127" s="38">
        <f t="shared" si="135"/>
        <v>6.1606702809265695E-2</v>
      </c>
      <c r="K127" s="38">
        <f t="shared" si="135"/>
        <v>0.10146678170836916</v>
      </c>
      <c r="L127" s="38">
        <f t="shared" si="135"/>
        <v>0.15847966214714382</v>
      </c>
      <c r="M127" s="38">
        <f t="shared" si="135"/>
        <v>0.19158878504672897</v>
      </c>
      <c r="N127" s="38">
        <f t="shared" si="135"/>
        <v>0.11530612244897959</v>
      </c>
      <c r="O127" s="39">
        <f t="shared" si="135"/>
        <v>0.11440248487820834</v>
      </c>
      <c r="P127" s="40">
        <f t="shared" si="135"/>
        <v>9.50563277990778E-2</v>
      </c>
      <c r="Q127" s="129">
        <f t="shared" si="135"/>
        <v>7.0803667603709694E-2</v>
      </c>
      <c r="R127" s="134">
        <f t="shared" si="135"/>
        <v>0.14135392908977815</v>
      </c>
      <c r="S127" s="130"/>
      <c r="T127" s="99"/>
      <c r="U127" s="99"/>
      <c r="V127" s="99"/>
      <c r="W127" s="99"/>
      <c r="X127" s="29">
        <f>(R113-R35)/R35</f>
        <v>0.23353909465020575</v>
      </c>
    </row>
    <row r="128" spans="1:26" x14ac:dyDescent="0.2">
      <c r="A128" s="25" t="s">
        <v>13</v>
      </c>
      <c r="B128" s="33" t="s">
        <v>27</v>
      </c>
      <c r="C128" s="137"/>
      <c r="D128" s="142">
        <f>(C58-C45)/C45</f>
        <v>-6.7538122166789887E-3</v>
      </c>
      <c r="E128" s="37">
        <f t="shared" ref="E128:R128" si="136">(D58-D45)/D45</f>
        <v>-1.9352470933652031E-2</v>
      </c>
      <c r="F128" s="38">
        <f t="shared" si="136"/>
        <v>-4.169806581260984E-2</v>
      </c>
      <c r="G128" s="37">
        <f t="shared" si="136"/>
        <v>-2.234630518343303E-2</v>
      </c>
      <c r="H128" s="37">
        <f t="shared" si="136"/>
        <v>-2.9496562430694116E-2</v>
      </c>
      <c r="I128" s="37">
        <f t="shared" si="136"/>
        <v>0.21809744779582366</v>
      </c>
      <c r="J128" s="38">
        <f t="shared" si="136"/>
        <v>1.894090969721228E-2</v>
      </c>
      <c r="K128" s="38">
        <f t="shared" si="136"/>
        <v>-4.0204271123491224E-2</v>
      </c>
      <c r="L128" s="38">
        <f t="shared" si="136"/>
        <v>-4.26131912893623E-2</v>
      </c>
      <c r="M128" s="38">
        <f t="shared" si="136"/>
        <v>5.0524430800715711E-3</v>
      </c>
      <c r="N128" s="38">
        <f t="shared" si="136"/>
        <v>-0.3751633986928104</v>
      </c>
      <c r="O128" s="39">
        <f t="shared" si="136"/>
        <v>-1.9152180542848486E-2</v>
      </c>
      <c r="P128" s="40">
        <f t="shared" si="136"/>
        <v>-1.0210069240699449E-2</v>
      </c>
      <c r="Q128" s="129">
        <f t="shared" si="136"/>
        <v>-9.7169738567131942E-4</v>
      </c>
      <c r="R128" s="134">
        <f t="shared" si="136"/>
        <v>3.3122331812159575E-3</v>
      </c>
      <c r="S128" s="130"/>
      <c r="T128" s="99"/>
      <c r="U128" s="99"/>
      <c r="V128" s="99"/>
      <c r="W128" s="99"/>
      <c r="X128" s="29"/>
    </row>
    <row r="129" spans="1:26" s="1" customFormat="1" x14ac:dyDescent="0.2">
      <c r="A129" s="25" t="s">
        <v>13</v>
      </c>
      <c r="B129" s="33" t="s">
        <v>29</v>
      </c>
      <c r="C129" s="137"/>
      <c r="D129" s="142">
        <f>(D71-D58)/D58</f>
        <v>-2.5501636135074772E-2</v>
      </c>
      <c r="E129" s="37">
        <f t="shared" ref="E129:R129" si="137">(E71-E58)/E58</f>
        <v>-2.3853211009174431E-2</v>
      </c>
      <c r="F129" s="38">
        <f t="shared" si="137"/>
        <v>-2.6910863218136686E-2</v>
      </c>
      <c r="G129" s="37">
        <f t="shared" si="137"/>
        <v>-5.5987202925045755E-2</v>
      </c>
      <c r="H129" s="37">
        <f t="shared" si="137"/>
        <v>0.13650793650793644</v>
      </c>
      <c r="I129" s="37">
        <f t="shared" si="137"/>
        <v>-6.0871841864118337E-3</v>
      </c>
      <c r="J129" s="38">
        <f t="shared" si="137"/>
        <v>-5.3206926574441239E-2</v>
      </c>
      <c r="K129" s="38">
        <f t="shared" si="137"/>
        <v>-3.7146129929635119E-2</v>
      </c>
      <c r="L129" s="38">
        <f t="shared" si="137"/>
        <v>-1.5653833916640155E-2</v>
      </c>
      <c r="M129" s="38">
        <f t="shared" si="137"/>
        <v>8.7866108786610872E-2</v>
      </c>
      <c r="N129" s="38">
        <f t="shared" si="137"/>
        <v>-3.1776630806541827E-2</v>
      </c>
      <c r="O129" s="39">
        <f t="shared" si="137"/>
        <v>-2.1253260611809342E-2</v>
      </c>
      <c r="P129" s="40">
        <f t="shared" si="137"/>
        <v>-1.469770888655603E-2</v>
      </c>
      <c r="Q129" s="129">
        <f t="shared" si="137"/>
        <v>-1.7998190399334892E-2</v>
      </c>
      <c r="R129" s="134">
        <f t="shared" si="137"/>
        <v>-2.1671401081279126E-2</v>
      </c>
      <c r="S129" s="130"/>
      <c r="T129" s="99"/>
      <c r="U129" s="99"/>
      <c r="V129" s="99"/>
      <c r="W129" s="99"/>
      <c r="X129" s="29"/>
    </row>
    <row r="130" spans="1:26" s="1" customFormat="1" x14ac:dyDescent="0.2">
      <c r="A130" s="25" t="s">
        <v>13</v>
      </c>
      <c r="B130" s="33" t="s">
        <v>30</v>
      </c>
      <c r="C130" s="137"/>
      <c r="D130" s="142">
        <f>(D84-D71)/D71</f>
        <v>-1.0036779368103868E-2</v>
      </c>
      <c r="E130" s="37">
        <f t="shared" ref="E130:R130" si="138">(E84-E71)/E71</f>
        <v>2.7926960257787389E-2</v>
      </c>
      <c r="F130" s="38">
        <f t="shared" si="138"/>
        <v>-1.2464811040517446E-2</v>
      </c>
      <c r="G130" s="37">
        <f t="shared" si="138"/>
        <v>3.3163882837085504E-2</v>
      </c>
      <c r="H130" s="37">
        <f t="shared" si="138"/>
        <v>-5.8659217877094973E-2</v>
      </c>
      <c r="I130" s="37">
        <f t="shared" si="138"/>
        <v>2.8152782351004279E-2</v>
      </c>
      <c r="J130" s="38">
        <f t="shared" si="138"/>
        <v>-0.12761826913252278</v>
      </c>
      <c r="K130" s="38">
        <f t="shared" si="138"/>
        <v>-6.2712440516655338E-2</v>
      </c>
      <c r="L130" s="38">
        <f t="shared" si="138"/>
        <v>-8.8564225224641666E-3</v>
      </c>
      <c r="M130" s="38">
        <f t="shared" si="138"/>
        <v>1.473076923076923</v>
      </c>
      <c r="N130" s="38">
        <f t="shared" si="138"/>
        <v>-5.6583172768143924E-2</v>
      </c>
      <c r="O130" s="39">
        <f t="shared" si="138"/>
        <v>-5.9208334595233156E-2</v>
      </c>
      <c r="P130" s="40">
        <f t="shared" si="138"/>
        <v>-3.744907552491268E-3</v>
      </c>
      <c r="Q130" s="129">
        <f t="shared" si="138"/>
        <v>-9.8114899021340338E-3</v>
      </c>
      <c r="R130" s="134">
        <f t="shared" si="138"/>
        <v>-2.369690441624132E-2</v>
      </c>
      <c r="S130" s="130"/>
      <c r="T130" s="99"/>
      <c r="U130" s="99"/>
      <c r="V130" s="99"/>
      <c r="W130" s="99"/>
      <c r="X130" s="29" t="s">
        <v>7</v>
      </c>
    </row>
    <row r="131" spans="1:26" s="1" customFormat="1" x14ac:dyDescent="0.2">
      <c r="A131" s="25" t="s">
        <v>13</v>
      </c>
      <c r="B131" s="33" t="s">
        <v>31</v>
      </c>
      <c r="C131" s="137"/>
      <c r="D131" s="142">
        <f>(D97-D84)/D84</f>
        <v>2.9401013107734086E-2</v>
      </c>
      <c r="E131" s="37">
        <f t="shared" ref="E131:R131" si="139">(E97-E84)/E84</f>
        <v>-0.1280041797283176</v>
      </c>
      <c r="F131" s="38">
        <f t="shared" si="139"/>
        <v>-3.1199784536889612E-3</v>
      </c>
      <c r="G131" s="37">
        <f t="shared" si="139"/>
        <v>8.575445173383317E-2</v>
      </c>
      <c r="H131" s="37">
        <f t="shared" si="139"/>
        <v>0.17863501483679534</v>
      </c>
      <c r="I131" s="37">
        <f t="shared" si="139"/>
        <v>1.9087269815852622E-2</v>
      </c>
      <c r="J131" s="38">
        <f t="shared" si="139"/>
        <v>0.1628015928788944</v>
      </c>
      <c r="K131" s="38">
        <f t="shared" si="139"/>
        <v>6.8721668177697273E-2</v>
      </c>
      <c r="L131" s="38">
        <f t="shared" si="139"/>
        <v>6.5418732063657642E-2</v>
      </c>
      <c r="M131" s="91">
        <f t="shared" si="139"/>
        <v>7.2503888024883354</v>
      </c>
      <c r="N131" s="38">
        <f t="shared" si="139"/>
        <v>9.456055551773436E-2</v>
      </c>
      <c r="O131" s="39">
        <f t="shared" si="139"/>
        <v>9.9117950038629984E-2</v>
      </c>
      <c r="P131" s="40">
        <f t="shared" si="139"/>
        <v>0.20435350183230838</v>
      </c>
      <c r="Q131" s="129">
        <f t="shared" si="139"/>
        <v>4.9945929633075974E-2</v>
      </c>
      <c r="R131" s="134">
        <f t="shared" si="139"/>
        <v>6.629251211205453E-2</v>
      </c>
      <c r="S131" s="130"/>
      <c r="T131" s="99"/>
      <c r="U131" s="99"/>
      <c r="V131" s="99"/>
      <c r="W131" s="99"/>
      <c r="X131" s="29"/>
    </row>
    <row r="132" spans="1:26" s="1" customFormat="1" x14ac:dyDescent="0.2">
      <c r="A132" s="25" t="s">
        <v>13</v>
      </c>
      <c r="B132" s="33" t="s">
        <v>46</v>
      </c>
      <c r="C132" s="137"/>
      <c r="D132" s="142">
        <f>(D110-D97)/D97</f>
        <v>2.6060992578849723E-2</v>
      </c>
      <c r="E132" s="37">
        <f t="shared" ref="E132:R132" si="140">(E110-E97)/E97</f>
        <v>-0.15038945476333135</v>
      </c>
      <c r="F132" s="37">
        <f t="shared" si="140"/>
        <v>3.7505312367190777E-2</v>
      </c>
      <c r="G132" s="37">
        <f t="shared" si="140"/>
        <v>-0.13120414328873548</v>
      </c>
      <c r="H132" s="37">
        <f t="shared" si="140"/>
        <v>1.6112789526686752E-2</v>
      </c>
      <c r="I132" s="37">
        <f t="shared" si="140"/>
        <v>1.3921624084723867E-2</v>
      </c>
      <c r="J132" s="37">
        <f t="shared" si="140"/>
        <v>-3.0217566478646252E-3</v>
      </c>
      <c r="K132" s="37">
        <f t="shared" si="140"/>
        <v>3.4950797421106128E-2</v>
      </c>
      <c r="L132" s="37">
        <f t="shared" si="140"/>
        <v>0.12188552188552194</v>
      </c>
      <c r="M132" s="37">
        <f t="shared" si="140"/>
        <v>-0.29255419415645612</v>
      </c>
      <c r="N132" s="37">
        <f t="shared" si="140"/>
        <v>6.7421321059833436E-2</v>
      </c>
      <c r="O132" s="143">
        <f t="shared" si="140"/>
        <v>6.4405588261136987E-2</v>
      </c>
      <c r="P132" s="40">
        <f t="shared" si="140"/>
        <v>-6.0333794760623711E-3</v>
      </c>
      <c r="Q132" s="129">
        <f t="shared" si="140"/>
        <v>9.8924525138326235E-3</v>
      </c>
      <c r="R132" s="134">
        <f t="shared" si="140"/>
        <v>9.8834855369112379E-2</v>
      </c>
      <c r="S132" s="130"/>
      <c r="T132" s="99"/>
      <c r="U132" s="99"/>
      <c r="V132" s="99"/>
      <c r="W132" s="99"/>
      <c r="X132" s="61"/>
    </row>
    <row r="133" spans="1:26" s="1" customFormat="1" ht="12.75" thickBot="1" x14ac:dyDescent="0.25">
      <c r="A133" s="25" t="s">
        <v>13</v>
      </c>
      <c r="B133" s="147" t="s">
        <v>47</v>
      </c>
      <c r="C133" s="148"/>
      <c r="D133" s="149">
        <f>(D123-D110)/D110</f>
        <v>8.0402128360880284E-3</v>
      </c>
      <c r="E133" s="150">
        <f t="shared" ref="E133:R133" si="141">(E123-E110)/E110</f>
        <v>0.26833568406205921</v>
      </c>
      <c r="F133" s="150">
        <f t="shared" si="141"/>
        <v>1.4105771340794382E-2</v>
      </c>
      <c r="G133" s="150">
        <f t="shared" si="141"/>
        <v>0.12518628912071536</v>
      </c>
      <c r="H133" s="150">
        <f t="shared" si="141"/>
        <v>-9.5143706640237871E-2</v>
      </c>
      <c r="I133" s="150">
        <f t="shared" si="141"/>
        <v>0.10060748822216713</v>
      </c>
      <c r="J133" s="150">
        <f t="shared" si="141"/>
        <v>8.4865629420084864E-3</v>
      </c>
      <c r="K133" s="150">
        <f t="shared" si="141"/>
        <v>2.3114754098360769E-2</v>
      </c>
      <c r="L133" s="150">
        <f t="shared" si="141"/>
        <v>5.9205500381970866E-2</v>
      </c>
      <c r="M133" s="150">
        <f t="shared" si="141"/>
        <v>-0.93818278710365044</v>
      </c>
      <c r="N133" s="150">
        <f t="shared" si="141"/>
        <v>3.8165714951637286E-2</v>
      </c>
      <c r="O133" s="151">
        <f t="shared" si="141"/>
        <v>3.0763304165978708E-2</v>
      </c>
      <c r="P133" s="152">
        <f t="shared" si="141"/>
        <v>-3.5184990540256512E-2</v>
      </c>
      <c r="Q133" s="153">
        <f t="shared" si="141"/>
        <v>7.8981073004126934E-2</v>
      </c>
      <c r="R133" s="154">
        <f t="shared" si="141"/>
        <v>5.0192417915336046E-2</v>
      </c>
      <c r="S133" s="130"/>
      <c r="T133" s="99"/>
      <c r="U133" s="99"/>
      <c r="V133" s="99"/>
      <c r="W133" s="99"/>
      <c r="X133" s="61"/>
    </row>
    <row r="134" spans="1:26" s="1" customFormat="1" ht="12.75" thickTop="1" x14ac:dyDescent="0.2">
      <c r="A134" s="25" t="s">
        <v>13</v>
      </c>
      <c r="B134" s="144" t="s">
        <v>51</v>
      </c>
      <c r="C134" s="145"/>
      <c r="D134" s="146">
        <f>(D123-D97)/D97</f>
        <v>3.4310741341991413E-2</v>
      </c>
      <c r="E134" s="146">
        <f t="shared" ref="E134:R134" si="142">(E123-E97)/E97</f>
        <v>7.7591372079089199E-2</v>
      </c>
      <c r="F134" s="146">
        <f t="shared" si="142"/>
        <v>5.2140125068301818E-2</v>
      </c>
      <c r="G134" s="146">
        <f t="shared" si="142"/>
        <v>-2.2442813983599531E-2</v>
      </c>
      <c r="H134" s="146">
        <f t="shared" si="142"/>
        <v>-8.0563947633434094E-2</v>
      </c>
      <c r="I134" s="146">
        <f t="shared" si="142"/>
        <v>0.11592973193802829</v>
      </c>
      <c r="J134" s="146">
        <f t="shared" si="142"/>
        <v>5.4391619661563256E-3</v>
      </c>
      <c r="K134" s="146">
        <f t="shared" si="142"/>
        <v>5.8873430607397387E-2</v>
      </c>
      <c r="L134" s="146">
        <f t="shared" si="142"/>
        <v>0.18830731558004279</v>
      </c>
      <c r="M134" s="146">
        <f t="shared" si="142"/>
        <v>-0.95626767200754015</v>
      </c>
      <c r="N134" s="146">
        <f t="shared" si="142"/>
        <v>0.10816021893270314</v>
      </c>
      <c r="O134" s="146">
        <f t="shared" si="142"/>
        <v>9.7150221128781841E-2</v>
      </c>
      <c r="P134" s="40">
        <f t="shared" si="142"/>
        <v>-4.1006085616527847E-2</v>
      </c>
      <c r="Q134" s="129">
        <f t="shared" si="142"/>
        <v>8.9654842032144438E-2</v>
      </c>
      <c r="R134" s="134">
        <f t="shared" si="142"/>
        <v>0.15398803364973671</v>
      </c>
      <c r="S134" s="130"/>
      <c r="T134" s="99"/>
      <c r="U134" s="99"/>
      <c r="V134" s="99"/>
      <c r="W134" s="99"/>
      <c r="X134" s="61"/>
    </row>
    <row r="135" spans="1:26" s="1" customFormat="1" ht="12.75" thickBot="1" x14ac:dyDescent="0.25">
      <c r="A135" s="25" t="s">
        <v>13</v>
      </c>
      <c r="B135" s="33" t="s">
        <v>48</v>
      </c>
      <c r="C135" s="137"/>
      <c r="D135" s="37">
        <f>(D123-D19)/D19</f>
        <v>5.7029292318327138E-2</v>
      </c>
      <c r="E135" s="37">
        <f t="shared" ref="E135:R135" si="143">(E123-E19)/E19</f>
        <v>-5.9115877583049904E-2</v>
      </c>
      <c r="F135" s="37">
        <f t="shared" si="143"/>
        <v>2.2702728222317999E-2</v>
      </c>
      <c r="G135" s="37">
        <f t="shared" si="143"/>
        <v>7.9599618684461332E-2</v>
      </c>
      <c r="H135" s="37">
        <f t="shared" si="143"/>
        <v>0.55008488964346336</v>
      </c>
      <c r="I135" s="37">
        <f t="shared" si="143"/>
        <v>0.29235360483313311</v>
      </c>
      <c r="J135" s="37">
        <f t="shared" si="143"/>
        <v>-1.8998100189980094E-3</v>
      </c>
      <c r="K135" s="37">
        <f t="shared" si="143"/>
        <v>4.6796377054679754E-2</v>
      </c>
      <c r="L135" s="37">
        <f t="shared" si="143"/>
        <v>0.50449542706557104</v>
      </c>
      <c r="M135" s="37">
        <f t="shared" si="143"/>
        <v>-0.23558484349258657</v>
      </c>
      <c r="N135" s="37">
        <f t="shared" si="143"/>
        <v>0.23450545643512913</v>
      </c>
      <c r="O135" s="37">
        <f t="shared" si="143"/>
        <v>0.24692097729844878</v>
      </c>
      <c r="P135" s="129">
        <f t="shared" si="143"/>
        <v>0.26333717549503666</v>
      </c>
      <c r="Q135" s="129">
        <f t="shared" si="143"/>
        <v>0.21383211484070661</v>
      </c>
      <c r="R135" s="129">
        <f t="shared" si="143"/>
        <v>0.35983884648006775</v>
      </c>
      <c r="S135" s="130"/>
      <c r="T135" s="99"/>
      <c r="U135" s="99"/>
      <c r="V135" s="99"/>
      <c r="W135" s="99"/>
      <c r="X135" s="98"/>
    </row>
    <row r="136" spans="1:26" s="1" customFormat="1" x14ac:dyDescent="0.2">
      <c r="A136" s="100"/>
      <c r="B136" s="101"/>
      <c r="C136" s="100"/>
      <c r="D136" s="102"/>
      <c r="E136" s="102"/>
      <c r="F136" s="103"/>
      <c r="G136" s="102"/>
      <c r="H136" s="102"/>
      <c r="I136" s="102"/>
      <c r="J136"/>
      <c r="K136"/>
      <c r="L136"/>
      <c r="M136"/>
      <c r="N136"/>
      <c r="O136" s="103"/>
      <c r="P136" s="103"/>
      <c r="Q136" s="103"/>
      <c r="R136" s="103"/>
      <c r="S136" s="155"/>
      <c r="T136" s="155"/>
      <c r="U136" s="155"/>
      <c r="V136" s="155"/>
      <c r="W136" s="155"/>
      <c r="X136" s="5"/>
    </row>
    <row r="137" spans="1:26" s="1" customFormat="1" x14ac:dyDescent="0.2">
      <c r="B137" s="244" t="s">
        <v>50</v>
      </c>
      <c r="C137" s="245"/>
      <c r="D137" s="135" t="s">
        <v>0</v>
      </c>
      <c r="E137" s="246" t="s">
        <v>37</v>
      </c>
      <c r="F137" s="246"/>
      <c r="G137" s="246"/>
      <c r="H137" s="246" t="s">
        <v>38</v>
      </c>
      <c r="I137" s="246"/>
      <c r="J137" s="246"/>
      <c r="K137" s="246"/>
      <c r="L137" s="246"/>
      <c r="M137" s="24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6"/>
      <c r="Y137"/>
      <c r="Z137"/>
    </row>
    <row r="138" spans="1:26" s="1" customFormat="1" x14ac:dyDescent="0.2">
      <c r="B138" s="247">
        <v>2009</v>
      </c>
      <c r="C138" s="247"/>
      <c r="D138" s="54">
        <f>D19</f>
        <v>33754.583333333336</v>
      </c>
      <c r="E138" s="241">
        <f>E19+F19+G19</f>
        <v>28910.083333333332</v>
      </c>
      <c r="F138" s="242"/>
      <c r="G138" s="243"/>
      <c r="H138" s="241">
        <f>H19+I19+J19+K19+L19+M19</f>
        <v>4843.9166666666661</v>
      </c>
      <c r="I138" s="242"/>
      <c r="J138" s="242"/>
      <c r="K138" s="242"/>
      <c r="L138" s="242"/>
      <c r="M138" s="243"/>
      <c r="N138" s="7"/>
      <c r="O138" s="239" t="s">
        <v>24</v>
      </c>
      <c r="P138" s="7"/>
      <c r="Q138" s="7"/>
      <c r="R138" s="7"/>
      <c r="S138" s="7"/>
      <c r="T138" s="7"/>
      <c r="U138" s="7"/>
      <c r="V138" s="7"/>
      <c r="W138" s="7"/>
      <c r="X138" s="6"/>
    </row>
    <row r="139" spans="1:26" s="1" customFormat="1" x14ac:dyDescent="0.2">
      <c r="B139" s="244">
        <v>2010</v>
      </c>
      <c r="C139" s="245"/>
      <c r="D139" s="54">
        <f>D32</f>
        <v>33487.666666666664</v>
      </c>
      <c r="E139" s="241">
        <f>E32+F32+G32</f>
        <v>28594.333333333336</v>
      </c>
      <c r="F139" s="242"/>
      <c r="G139" s="243"/>
      <c r="H139" s="241">
        <f>H32+I32+J32+K32+L32+M32</f>
        <v>4933.9166666666661</v>
      </c>
      <c r="I139" s="242"/>
      <c r="J139" s="242"/>
      <c r="K139" s="242"/>
      <c r="L139" s="242"/>
      <c r="M139" s="24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6"/>
    </row>
    <row r="140" spans="1:26" s="1" customFormat="1" x14ac:dyDescent="0.2">
      <c r="B140" s="199"/>
      <c r="C140" s="200">
        <v>2012</v>
      </c>
      <c r="D140" s="54">
        <f>D58</f>
        <v>34736.333333333336</v>
      </c>
      <c r="E140" s="241">
        <f>E58+F58+G58</f>
        <v>29338.916666666668</v>
      </c>
      <c r="F140" s="242"/>
      <c r="G140" s="243"/>
      <c r="H140" s="241">
        <f>I58+J58+K58+L58+M58</f>
        <v>5266.4166666666661</v>
      </c>
      <c r="I140" s="242"/>
      <c r="J140" s="242"/>
      <c r="K140" s="242"/>
      <c r="L140" s="242"/>
      <c r="M140" s="24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6"/>
    </row>
    <row r="141" spans="1:26" s="1" customFormat="1" ht="12.75" thickBot="1" x14ac:dyDescent="0.25">
      <c r="B141" s="274">
        <v>2017</v>
      </c>
      <c r="C141" s="274"/>
      <c r="D141" s="207">
        <f>D123</f>
        <v>35679.583333333336</v>
      </c>
      <c r="E141" s="278">
        <f>E123+F123+G123</f>
        <v>29560.25</v>
      </c>
      <c r="F141" s="279"/>
      <c r="G141" s="280"/>
      <c r="H141" s="278">
        <f>H123+I123+J123+K123+L123+M123</f>
        <v>6119.5</v>
      </c>
      <c r="I141" s="279"/>
      <c r="J141" s="279"/>
      <c r="K141" s="279"/>
      <c r="L141" s="279"/>
      <c r="M141" s="280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6"/>
    </row>
    <row r="142" spans="1:26" s="1" customFormat="1" ht="12.75" thickTop="1" x14ac:dyDescent="0.2">
      <c r="B142" s="264" t="s">
        <v>49</v>
      </c>
      <c r="C142" s="264"/>
      <c r="D142" s="104">
        <f>D141-D138</f>
        <v>1925</v>
      </c>
      <c r="E142" s="275">
        <f>E141-E138</f>
        <v>650.16666666666788</v>
      </c>
      <c r="F142" s="276"/>
      <c r="G142" s="277"/>
      <c r="H142" s="275">
        <f>H141-H138</f>
        <v>1275.5833333333339</v>
      </c>
      <c r="I142" s="276"/>
      <c r="J142" s="276"/>
      <c r="K142" s="276"/>
      <c r="L142" s="276"/>
      <c r="M142" s="27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6"/>
    </row>
    <row r="143" spans="1:26" s="1" customFormat="1" ht="12.75" thickBot="1" x14ac:dyDescent="0.25">
      <c r="B143" s="274" t="s">
        <v>36</v>
      </c>
      <c r="C143" s="274"/>
      <c r="D143" s="105">
        <f>D142/D138</f>
        <v>5.7029292318327138E-2</v>
      </c>
      <c r="E143" s="271">
        <f>E142/E138</f>
        <v>2.2489269891416246E-2</v>
      </c>
      <c r="F143" s="272"/>
      <c r="G143" s="273"/>
      <c r="H143" s="271">
        <f>H142/H138</f>
        <v>0.26333717549503688</v>
      </c>
      <c r="I143" s="272"/>
      <c r="J143" s="272"/>
      <c r="K143" s="272"/>
      <c r="L143" s="272"/>
      <c r="M143" s="273"/>
      <c r="N143" s="7"/>
      <c r="O143"/>
      <c r="P143" s="7"/>
      <c r="Q143" s="7"/>
      <c r="R143" s="7"/>
      <c r="S143" s="7"/>
      <c r="T143" s="7"/>
      <c r="U143" s="7"/>
      <c r="V143" s="7"/>
      <c r="W143" s="7"/>
      <c r="X143" s="6"/>
    </row>
    <row r="144" spans="1:26" ht="12.75" thickTop="1" x14ac:dyDescent="0.2">
      <c r="B144" s="264" t="s">
        <v>91</v>
      </c>
      <c r="C144" s="264"/>
      <c r="D144" s="104">
        <f>D141-D140</f>
        <v>943.25</v>
      </c>
      <c r="E144" s="265">
        <f>E141-E139</f>
        <v>965.91666666666424</v>
      </c>
      <c r="F144" s="266"/>
      <c r="G144" s="267"/>
      <c r="H144" s="265">
        <f>H141-H140</f>
        <v>853.08333333333394</v>
      </c>
      <c r="I144" s="266"/>
      <c r="J144" s="266"/>
      <c r="K144" s="266"/>
      <c r="L144" s="266"/>
      <c r="M144" s="267"/>
    </row>
    <row r="145" spans="2:13" x14ac:dyDescent="0.2">
      <c r="B145" s="247" t="s">
        <v>36</v>
      </c>
      <c r="C145" s="247"/>
      <c r="D145" s="92">
        <f>D144/D139</f>
        <v>2.8167086390014237E-2</v>
      </c>
      <c r="E145" s="268">
        <f>E144/E140</f>
        <v>3.2922710734036333E-2</v>
      </c>
      <c r="F145" s="269"/>
      <c r="G145" s="270"/>
      <c r="H145" s="268">
        <f>H144/H140</f>
        <v>0.16198553728816253</v>
      </c>
      <c r="I145" s="269"/>
      <c r="J145" s="269"/>
      <c r="K145" s="269"/>
      <c r="L145" s="269"/>
      <c r="M145" s="270"/>
    </row>
    <row r="147" spans="2:13" x14ac:dyDescent="0.2">
      <c r="K147"/>
    </row>
    <row r="148" spans="2:13" x14ac:dyDescent="0.2">
      <c r="K148"/>
    </row>
    <row r="149" spans="2:13" x14ac:dyDescent="0.2">
      <c r="K149"/>
    </row>
  </sheetData>
  <autoFilter ref="A6:X135">
    <filterColumn colId="0">
      <filters>
        <filter val="+"/>
      </filters>
    </filterColumn>
  </autoFilter>
  <mergeCells count="35">
    <mergeCell ref="E143:G143"/>
    <mergeCell ref="H143:M143"/>
    <mergeCell ref="B143:C143"/>
    <mergeCell ref="B142:C142"/>
    <mergeCell ref="B141:C141"/>
    <mergeCell ref="E142:G142"/>
    <mergeCell ref="H142:M142"/>
    <mergeCell ref="E141:G141"/>
    <mergeCell ref="H141:M141"/>
    <mergeCell ref="B144:C144"/>
    <mergeCell ref="E144:G144"/>
    <mergeCell ref="H144:M144"/>
    <mergeCell ref="B145:C145"/>
    <mergeCell ref="E145:G145"/>
    <mergeCell ref="H145:M145"/>
    <mergeCell ref="U1:V1"/>
    <mergeCell ref="S4:W4"/>
    <mergeCell ref="B124:X124"/>
    <mergeCell ref="B125:X125"/>
    <mergeCell ref="B2:M2"/>
    <mergeCell ref="B4:O4"/>
    <mergeCell ref="P4:R4"/>
    <mergeCell ref="X66:X68"/>
    <mergeCell ref="U2:V2"/>
    <mergeCell ref="H137:M137"/>
    <mergeCell ref="E137:G137"/>
    <mergeCell ref="B138:C138"/>
    <mergeCell ref="E138:G138"/>
    <mergeCell ref="H138:M138"/>
    <mergeCell ref="B137:C137"/>
    <mergeCell ref="H140:M140"/>
    <mergeCell ref="E140:G140"/>
    <mergeCell ref="B139:C139"/>
    <mergeCell ref="E139:G139"/>
    <mergeCell ref="H139:M139"/>
  </mergeCells>
  <dataValidations count="2">
    <dataValidation type="list" allowBlank="1" showInputMessage="1" showErrorMessage="1" sqref="U1:V1">
      <formula1>$AC$8:$AC$20</formula1>
    </dataValidation>
    <dataValidation type="list" allowBlank="1" showInputMessage="1" showErrorMessage="1" sqref="U2:V2">
      <formula1>$AA$1:$AA$2</formula1>
    </dataValidation>
  </dataValidations>
  <printOptions horizontalCentered="1" verticalCentered="1"/>
  <pageMargins left="0.23622047244094491" right="0.23622047244094491" top="0.19685039370078741" bottom="0.15748031496062992" header="0" footer="0"/>
  <pageSetup paperSize="9" scale="87" orientation="landscape" r:id="rId1"/>
  <ignoredErrors>
    <ignoredError sqref="T33:T36 T20:T31 T7:T18 T37:T42" formula="1"/>
    <ignoredError sqref="P83 P76:P82 P57 P7:P18 P59:P70 P85:P96 P20:P31 P33:P44 P46:P56 P72:P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0"/>
  <sheetViews>
    <sheetView zoomScale="108" zoomScaleNormal="108" zoomScaleSheetLayoutView="100" workbookViewId="0">
      <pane xSplit="2" ySplit="6" topLeftCell="C16" activePane="bottomRight" state="frozenSplit"/>
      <selection pane="topRight" activeCell="L1" sqref="L1"/>
      <selection pane="bottomLeft" activeCell="A14" sqref="A14"/>
      <selection pane="bottomRight" activeCell="H8" sqref="H8"/>
    </sheetView>
  </sheetViews>
  <sheetFormatPr baseColWidth="10" defaultColWidth="11.7109375" defaultRowHeight="12" x14ac:dyDescent="0.2"/>
  <cols>
    <col min="1" max="1" width="3.7109375" style="1" hidden="1" customWidth="1"/>
    <col min="2" max="2" width="9.5703125" style="1" customWidth="1"/>
    <col min="3" max="3" width="7.42578125" style="53" customWidth="1"/>
    <col min="4" max="5" width="7.42578125" style="1" customWidth="1"/>
    <col min="6" max="6" width="7.42578125" style="8" customWidth="1"/>
    <col min="7" max="11" width="7.42578125" style="1" customWidth="1"/>
    <col min="12" max="12" width="7.42578125" style="8" customWidth="1"/>
    <col min="13" max="13" width="7.42578125" style="1" customWidth="1"/>
    <col min="14" max="14" width="7.42578125" style="8" customWidth="1"/>
    <col min="15" max="16" width="7.42578125" style="1" customWidth="1"/>
    <col min="17" max="18" width="7.42578125" style="8" customWidth="1"/>
    <col min="19" max="19" width="7.7109375" customWidth="1"/>
    <col min="20" max="20" width="11.7109375" customWidth="1"/>
    <col min="21" max="16384" width="11.7109375" style="1"/>
  </cols>
  <sheetData>
    <row r="1" spans="1:24" ht="17.100000000000001" customHeight="1" x14ac:dyDescent="0.25">
      <c r="A1" s="191"/>
      <c r="B1" s="80" t="s">
        <v>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5"/>
      <c r="Q1" s="46" t="s">
        <v>77</v>
      </c>
      <c r="R1" s="192">
        <f>MONAT</f>
        <v>43070</v>
      </c>
      <c r="T1" s="1"/>
    </row>
    <row r="2" spans="1:24" ht="17.100000000000001" customHeight="1" x14ac:dyDescent="0.25">
      <c r="A2" s="191"/>
      <c r="B2" s="259" t="s">
        <v>63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93" t="s">
        <v>24</v>
      </c>
      <c r="O2" s="293"/>
      <c r="P2" s="293"/>
      <c r="Q2" s="293"/>
      <c r="R2" s="293"/>
      <c r="T2" s="1"/>
    </row>
    <row r="3" spans="1:24" ht="12" customHeight="1" thickBot="1" x14ac:dyDescent="0.3">
      <c r="A3" s="13"/>
      <c r="B3" s="30"/>
      <c r="C3" s="52"/>
      <c r="D3" s="13"/>
      <c r="E3" s="13"/>
      <c r="F3" s="14"/>
      <c r="G3" s="13"/>
      <c r="H3" s="13"/>
      <c r="I3" s="13"/>
      <c r="J3" s="13"/>
      <c r="K3" s="13"/>
      <c r="L3" s="14"/>
      <c r="M3" s="15"/>
      <c r="N3" s="156"/>
      <c r="O3" s="15"/>
      <c r="P3" s="13"/>
      <c r="Q3" s="156"/>
      <c r="R3" s="14"/>
    </row>
    <row r="4" spans="1:24" x14ac:dyDescent="0.2">
      <c r="A4" s="41"/>
      <c r="B4" s="260" t="s">
        <v>17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94" t="s">
        <v>18</v>
      </c>
      <c r="Q4" s="295"/>
      <c r="R4" s="296"/>
    </row>
    <row r="5" spans="1:24" s="9" customFormat="1" x14ac:dyDescent="0.2">
      <c r="A5" s="42">
        <v>1</v>
      </c>
      <c r="B5" s="56">
        <f>A5+1</f>
        <v>2</v>
      </c>
      <c r="C5" s="43">
        <f t="shared" ref="C5:R5" si="0">B5+1</f>
        <v>3</v>
      </c>
      <c r="D5" s="43">
        <f t="shared" si="0"/>
        <v>4</v>
      </c>
      <c r="E5" s="43">
        <f t="shared" si="0"/>
        <v>5</v>
      </c>
      <c r="F5" s="44">
        <f t="shared" si="0"/>
        <v>6</v>
      </c>
      <c r="G5" s="43">
        <f t="shared" si="0"/>
        <v>7</v>
      </c>
      <c r="H5" s="43">
        <f t="shared" si="0"/>
        <v>8</v>
      </c>
      <c r="I5" s="43">
        <f t="shared" si="0"/>
        <v>9</v>
      </c>
      <c r="J5" s="44">
        <f t="shared" si="0"/>
        <v>10</v>
      </c>
      <c r="K5" s="44">
        <f t="shared" si="0"/>
        <v>11</v>
      </c>
      <c r="L5" s="44">
        <f t="shared" si="0"/>
        <v>12</v>
      </c>
      <c r="M5" s="44">
        <f t="shared" si="0"/>
        <v>13</v>
      </c>
      <c r="N5" s="44">
        <f t="shared" si="0"/>
        <v>14</v>
      </c>
      <c r="O5" s="84">
        <f t="shared" si="0"/>
        <v>15</v>
      </c>
      <c r="P5" s="164">
        <f t="shared" si="0"/>
        <v>16</v>
      </c>
      <c r="Q5" s="165">
        <f t="shared" si="0"/>
        <v>17</v>
      </c>
      <c r="R5" s="213">
        <f t="shared" si="0"/>
        <v>18</v>
      </c>
      <c r="S5"/>
      <c r="T5" s="297" t="s">
        <v>88</v>
      </c>
      <c r="U5" s="297"/>
      <c r="V5" s="297"/>
      <c r="W5" s="297"/>
      <c r="X5" s="297"/>
    </row>
    <row r="6" spans="1:24" s="3" customFormat="1" ht="57.95" customHeight="1" x14ac:dyDescent="0.2">
      <c r="A6" s="157" t="s">
        <v>12</v>
      </c>
      <c r="B6" s="177" t="s">
        <v>50</v>
      </c>
      <c r="C6" s="158" t="s">
        <v>26</v>
      </c>
      <c r="D6" s="159" t="s">
        <v>0</v>
      </c>
      <c r="E6" s="159" t="s">
        <v>1</v>
      </c>
      <c r="F6" s="160" t="s">
        <v>5</v>
      </c>
      <c r="G6" s="159" t="s">
        <v>20</v>
      </c>
      <c r="H6" s="159" t="s">
        <v>8</v>
      </c>
      <c r="I6" s="159" t="s">
        <v>4</v>
      </c>
      <c r="J6" s="160" t="s">
        <v>21</v>
      </c>
      <c r="K6" s="160" t="s">
        <v>22</v>
      </c>
      <c r="L6" s="160" t="s">
        <v>61</v>
      </c>
      <c r="M6" s="160" t="s">
        <v>3</v>
      </c>
      <c r="N6" s="160" t="s">
        <v>65</v>
      </c>
      <c r="O6" s="217" t="s">
        <v>28</v>
      </c>
      <c r="P6" s="166" t="s">
        <v>66</v>
      </c>
      <c r="Q6" s="167" t="s">
        <v>67</v>
      </c>
      <c r="R6" s="214" t="s">
        <v>62</v>
      </c>
      <c r="S6"/>
      <c r="T6" s="220" t="s">
        <v>5</v>
      </c>
      <c r="U6" s="203" t="str">
        <f>Q6</f>
        <v>Lfw + LKW ohne Anh.
=  9 + 10</v>
      </c>
      <c r="V6" s="203" t="str">
        <f>R6</f>
        <v>LKW mit Anhänger
+ Sattel
= 11+12</v>
      </c>
      <c r="W6" s="203" t="s">
        <v>2</v>
      </c>
      <c r="X6" s="203" t="s">
        <v>50</v>
      </c>
    </row>
    <row r="7" spans="1:24" s="11" customFormat="1" ht="12.95" customHeight="1" x14ac:dyDescent="0.2">
      <c r="A7" s="178" t="s">
        <v>13</v>
      </c>
      <c r="B7" s="182" t="s">
        <v>68</v>
      </c>
      <c r="C7" s="161">
        <f>Monatsergebnisse!C19</f>
        <v>0.69061699948796729</v>
      </c>
      <c r="D7" s="162">
        <f>Monatsergebnisse!D19</f>
        <v>33754.583333333336</v>
      </c>
      <c r="E7" s="162">
        <f>Monatsergebnisse!E19</f>
        <v>318.58333333333331</v>
      </c>
      <c r="F7" s="162">
        <f>Monatsergebnisse!F19</f>
        <v>28241.833333333332</v>
      </c>
      <c r="G7" s="162">
        <f>Monatsergebnisse!G19</f>
        <v>349.66666666666669</v>
      </c>
      <c r="H7" s="162">
        <f>Monatsergebnisse!H19</f>
        <v>98.166666666666671</v>
      </c>
      <c r="I7" s="162">
        <f>Monatsergebnisse!I19</f>
        <v>2289.75</v>
      </c>
      <c r="J7" s="162">
        <f>Monatsergebnisse!J19</f>
        <v>833.41666666666663</v>
      </c>
      <c r="K7" s="162">
        <f>Monatsergebnisse!K19</f>
        <v>496.83333333333331</v>
      </c>
      <c r="L7" s="162">
        <f>Monatsergebnisse!L19</f>
        <v>1075.1666666666667</v>
      </c>
      <c r="M7" s="162">
        <f>Monatsergebnisse!M19</f>
        <v>50.583333333333336</v>
      </c>
      <c r="N7" s="162">
        <f>Monatsergebnisse!N19</f>
        <v>2405.4166666666665</v>
      </c>
      <c r="O7" s="218">
        <f>Monatsergebnisse!O19</f>
        <v>2503.5</v>
      </c>
      <c r="P7" s="181">
        <f>Monatsergebnisse!P19</f>
        <v>4843.916666666667</v>
      </c>
      <c r="Q7" s="163">
        <f>Monatsergebnisse!Q19</f>
        <v>3123.1666666666665</v>
      </c>
      <c r="R7" s="215">
        <f>Monatsergebnisse!R19</f>
        <v>1572</v>
      </c>
      <c r="S7"/>
      <c r="T7" s="204">
        <f>F7/F$7*100</f>
        <v>100</v>
      </c>
      <c r="U7" s="204">
        <f>Q7/Q$7*100</f>
        <v>100</v>
      </c>
      <c r="V7" s="204">
        <f>R7/R$7*100</f>
        <v>100</v>
      </c>
      <c r="W7" s="204">
        <f>L7/L$7*100</f>
        <v>100</v>
      </c>
      <c r="X7" s="205">
        <v>2009</v>
      </c>
    </row>
    <row r="8" spans="1:24" s="12" customFormat="1" ht="12.95" customHeight="1" x14ac:dyDescent="0.2">
      <c r="A8" s="178" t="s">
        <v>13</v>
      </c>
      <c r="B8" s="182" t="s">
        <v>69</v>
      </c>
      <c r="C8" s="161">
        <f>Monatsergebnisse!C32</f>
        <v>0.69339477726574505</v>
      </c>
      <c r="D8" s="162">
        <f>Monatsergebnisse!D32</f>
        <v>33487.666666666664</v>
      </c>
      <c r="E8" s="162">
        <f>Monatsergebnisse!E32</f>
        <v>287.91666666666669</v>
      </c>
      <c r="F8" s="162">
        <f>Monatsergebnisse!F32</f>
        <v>27967</v>
      </c>
      <c r="G8" s="162">
        <f>Monatsergebnisse!G32</f>
        <v>339.41666666666669</v>
      </c>
      <c r="H8" s="162">
        <f>Monatsergebnisse!H32</f>
        <v>100.83333333333333</v>
      </c>
      <c r="I8" s="162">
        <f>Monatsergebnisse!I32</f>
        <v>2326.5</v>
      </c>
      <c r="J8" s="162">
        <f>Monatsergebnisse!J32</f>
        <v>845.41666666666663</v>
      </c>
      <c r="K8" s="162">
        <f>Monatsergebnisse!K32</f>
        <v>482.91666666666669</v>
      </c>
      <c r="L8" s="162">
        <f>Monatsergebnisse!L32</f>
        <v>1124.75</v>
      </c>
      <c r="M8" s="162">
        <f>Monatsergebnisse!M32</f>
        <v>53.5</v>
      </c>
      <c r="N8" s="162">
        <f>Monatsergebnisse!N32</f>
        <v>2450</v>
      </c>
      <c r="O8" s="218">
        <f>Monatsergebnisse!O32</f>
        <v>2548.75</v>
      </c>
      <c r="P8" s="181">
        <f>Monatsergebnisse!P32</f>
        <v>4933.916666666667</v>
      </c>
      <c r="Q8" s="163">
        <f>Monatsergebnisse!Q32</f>
        <v>3171.9166666666665</v>
      </c>
      <c r="R8" s="215">
        <f>Monatsergebnisse!R32</f>
        <v>1607.6666666666667</v>
      </c>
      <c r="S8"/>
      <c r="T8" s="204">
        <f t="shared" ref="T8:T15" si="1">F8/F$7*100</f>
        <v>99.026857321585595</v>
      </c>
      <c r="U8" s="204">
        <f t="shared" ref="U8:U15" si="2">Q8/Q$7*100</f>
        <v>101.56091573723252</v>
      </c>
      <c r="V8" s="204">
        <f t="shared" ref="V8:V15" si="3">R8/R$7*100</f>
        <v>102.26887192536047</v>
      </c>
      <c r="W8" s="204">
        <f t="shared" ref="W8:W15" si="4">L8/L$7*100</f>
        <v>104.61168811037047</v>
      </c>
      <c r="X8" s="206">
        <f>X7+1</f>
        <v>2010</v>
      </c>
    </row>
    <row r="9" spans="1:24" s="12" customFormat="1" ht="12.95" customHeight="1" x14ac:dyDescent="0.2">
      <c r="A9" s="179" t="s">
        <v>13</v>
      </c>
      <c r="B9" s="182" t="s">
        <v>70</v>
      </c>
      <c r="C9" s="161">
        <f>Monatsergebnisse!C45</f>
        <v>0.68774961597542239</v>
      </c>
      <c r="D9" s="162">
        <f>Monatsergebnisse!D45</f>
        <v>35421.833333333336</v>
      </c>
      <c r="E9" s="162">
        <f>Monatsergebnisse!E45</f>
        <v>331.75</v>
      </c>
      <c r="F9" s="162">
        <f>Monatsergebnisse!F45</f>
        <v>29311.333333333332</v>
      </c>
      <c r="G9" s="162">
        <f>Monatsergebnisse!G45</f>
        <v>375.75</v>
      </c>
      <c r="H9" s="162">
        <f>Monatsergebnisse!H45</f>
        <v>107.75</v>
      </c>
      <c r="I9" s="162">
        <f>Monatsergebnisse!I45</f>
        <v>2499</v>
      </c>
      <c r="J9" s="162">
        <f>Monatsergebnisse!J45</f>
        <v>897.5</v>
      </c>
      <c r="K9" s="162">
        <f>Monatsergebnisse!K45</f>
        <v>531.91666666666663</v>
      </c>
      <c r="L9" s="162">
        <f>Monatsergebnisse!L45</f>
        <v>1303</v>
      </c>
      <c r="M9" s="162">
        <f>Monatsergebnisse!M45</f>
        <v>63.75</v>
      </c>
      <c r="N9" s="162">
        <f>Monatsergebnisse!N45</f>
        <v>2732.5</v>
      </c>
      <c r="O9" s="218">
        <f>Monatsergebnisse!O45</f>
        <v>2840.3333333333335</v>
      </c>
      <c r="P9" s="181">
        <f>Monatsergebnisse!P45</f>
        <v>5402.916666666667</v>
      </c>
      <c r="Q9" s="163">
        <f>Monatsergebnisse!Q45</f>
        <v>3396.5</v>
      </c>
      <c r="R9" s="215">
        <f>Monatsergebnisse!R45</f>
        <v>1834.9166666666667</v>
      </c>
      <c r="S9"/>
      <c r="T9" s="204">
        <f t="shared" si="1"/>
        <v>103.7869354562676</v>
      </c>
      <c r="U9" s="204">
        <f t="shared" si="2"/>
        <v>108.75180105661988</v>
      </c>
      <c r="V9" s="204">
        <f t="shared" si="3"/>
        <v>116.72497879558949</v>
      </c>
      <c r="W9" s="204">
        <f t="shared" si="4"/>
        <v>121.19051309874438</v>
      </c>
      <c r="X9" s="206">
        <f t="shared" ref="X9:X15" si="5">X8+1</f>
        <v>2011</v>
      </c>
    </row>
    <row r="10" spans="1:24" s="12" customFormat="1" ht="12" customHeight="1" x14ac:dyDescent="0.2">
      <c r="A10" s="180" t="s">
        <v>13</v>
      </c>
      <c r="B10" s="208" t="s">
        <v>71</v>
      </c>
      <c r="C10" s="209">
        <f>Monatsergebnisse!C58</f>
        <v>0.6831046842170313</v>
      </c>
      <c r="D10" s="210">
        <f>Monatsergebnisse!D58</f>
        <v>34736.333333333336</v>
      </c>
      <c r="E10" s="210">
        <f>Monatsergebnisse!E58</f>
        <v>317.91666666666669</v>
      </c>
      <c r="F10" s="210">
        <f>Monatsergebnisse!F58</f>
        <v>28656.333333333332</v>
      </c>
      <c r="G10" s="210">
        <f>Monatsergebnisse!G58</f>
        <v>364.66666666666669</v>
      </c>
      <c r="H10" s="210">
        <f>Monatsergebnisse!H58</f>
        <v>131.25</v>
      </c>
      <c r="I10" s="210">
        <f>Monatsergebnisse!I58</f>
        <v>2546.3333333333335</v>
      </c>
      <c r="J10" s="210">
        <f>Monatsergebnisse!J58</f>
        <v>861.41666666666663</v>
      </c>
      <c r="K10" s="210">
        <f>Monatsergebnisse!K58</f>
        <v>509.25</v>
      </c>
      <c r="L10" s="210">
        <f>Monatsergebnisse!L58</f>
        <v>1309.5833333333333</v>
      </c>
      <c r="M10" s="210">
        <f>Monatsergebnisse!M58</f>
        <v>39.833333333333336</v>
      </c>
      <c r="N10" s="210">
        <f>Monatsergebnisse!N58</f>
        <v>2680.1666666666665</v>
      </c>
      <c r="O10" s="219">
        <f>Monatsergebnisse!O58</f>
        <v>2811.3333333333335</v>
      </c>
      <c r="P10" s="211">
        <f>Monatsergebnisse!P58</f>
        <v>5397.666666666667</v>
      </c>
      <c r="Q10" s="212">
        <f>Monatsergebnisse!Q58</f>
        <v>3407.75</v>
      </c>
      <c r="R10" s="216">
        <f>Monatsergebnisse!R58</f>
        <v>1818.8333333333333</v>
      </c>
      <c r="S10"/>
      <c r="T10" s="204">
        <f t="shared" si="1"/>
        <v>101.46768092250858</v>
      </c>
      <c r="U10" s="204">
        <f t="shared" si="2"/>
        <v>109.11201238059662</v>
      </c>
      <c r="V10" s="204">
        <f t="shared" si="3"/>
        <v>115.70186598812553</v>
      </c>
      <c r="W10" s="204">
        <f t="shared" si="4"/>
        <v>121.80282126802044</v>
      </c>
      <c r="X10" s="206">
        <f t="shared" si="5"/>
        <v>2012</v>
      </c>
    </row>
    <row r="11" spans="1:24" s="12" customFormat="1" ht="12" customHeight="1" x14ac:dyDescent="0.2">
      <c r="A11" s="180" t="s">
        <v>13</v>
      </c>
      <c r="B11" s="182" t="s">
        <v>72</v>
      </c>
      <c r="C11" s="161">
        <f>Monatsergebnisse!C71</f>
        <v>0.68515104966717877</v>
      </c>
      <c r="D11" s="162">
        <f>Monatsergebnisse!D71</f>
        <v>33850.5</v>
      </c>
      <c r="E11" s="162">
        <f>Monatsergebnisse!E71</f>
        <v>310.33333333333331</v>
      </c>
      <c r="F11" s="162">
        <f>Monatsergebnisse!F71</f>
        <v>27885.166666666668</v>
      </c>
      <c r="G11" s="162">
        <f>Monatsergebnisse!G71</f>
        <v>344.25</v>
      </c>
      <c r="H11" s="162">
        <f>Monatsergebnisse!H71</f>
        <v>149.16666666666666</v>
      </c>
      <c r="I11" s="162">
        <f>Monatsergebnisse!I71</f>
        <v>2530.8333333333335</v>
      </c>
      <c r="J11" s="162">
        <f>Monatsergebnisse!J71</f>
        <v>815.58333333333337</v>
      </c>
      <c r="K11" s="162">
        <f>Monatsergebnisse!K71</f>
        <v>490.33333333333331</v>
      </c>
      <c r="L11" s="162">
        <f>Monatsergebnisse!L71</f>
        <v>1289.0833333333333</v>
      </c>
      <c r="M11" s="162">
        <f>Monatsergebnisse!M71</f>
        <v>43.333333333333336</v>
      </c>
      <c r="N11" s="162">
        <f>Monatsergebnisse!N71</f>
        <v>2595</v>
      </c>
      <c r="O11" s="218">
        <f>Monatsergebnisse!O71</f>
        <v>2751.5833333333335</v>
      </c>
      <c r="P11" s="181">
        <f>Monatsergebnisse!P71</f>
        <v>5318.333333333333</v>
      </c>
      <c r="Q11" s="163">
        <f>Monatsergebnisse!Q71</f>
        <v>3346.4166666666665</v>
      </c>
      <c r="R11" s="215">
        <f>Monatsergebnisse!R71</f>
        <v>1779.4166666666667</v>
      </c>
      <c r="S11"/>
      <c r="T11" s="204">
        <f t="shared" si="1"/>
        <v>98.737098040141404</v>
      </c>
      <c r="U11" s="204">
        <f t="shared" si="2"/>
        <v>107.14819360691605</v>
      </c>
      <c r="V11" s="204">
        <f t="shared" si="3"/>
        <v>113.19444444444444</v>
      </c>
      <c r="W11" s="204">
        <f t="shared" si="4"/>
        <v>119.89614013331264</v>
      </c>
      <c r="X11" s="206">
        <f t="shared" si="5"/>
        <v>2013</v>
      </c>
    </row>
    <row r="12" spans="1:24" s="12" customFormat="1" ht="12" customHeight="1" x14ac:dyDescent="0.2">
      <c r="A12" s="180" t="s">
        <v>13</v>
      </c>
      <c r="B12" s="238" t="s">
        <v>73</v>
      </c>
      <c r="C12" s="161">
        <f>Monatsergebnisse!C84</f>
        <v>0.68506144393241175</v>
      </c>
      <c r="D12" s="162">
        <f>Monatsergebnisse!D84</f>
        <v>33510.75</v>
      </c>
      <c r="E12" s="162">
        <f>Monatsergebnisse!E84</f>
        <v>319</v>
      </c>
      <c r="F12" s="162">
        <f>Monatsergebnisse!F84</f>
        <v>27537.583333333332</v>
      </c>
      <c r="G12" s="162">
        <f>Monatsergebnisse!G84</f>
        <v>355.66666666666669</v>
      </c>
      <c r="H12" s="162">
        <f>Monatsergebnisse!H84</f>
        <v>140.41666666666666</v>
      </c>
      <c r="I12" s="162">
        <f>Monatsergebnisse!I84</f>
        <v>2602.0833333333335</v>
      </c>
      <c r="J12" s="162">
        <f>Monatsergebnisse!J84</f>
        <v>711.5</v>
      </c>
      <c r="K12" s="162">
        <f>Monatsergebnisse!K84</f>
        <v>459.58333333333331</v>
      </c>
      <c r="L12" s="162">
        <f>Monatsergebnisse!L84</f>
        <v>1277.6666666666667</v>
      </c>
      <c r="M12" s="162">
        <f>Monatsergebnisse!M84</f>
        <v>107.16666666666667</v>
      </c>
      <c r="N12" s="162">
        <f>Monatsergebnisse!N84</f>
        <v>2448.1666666666665</v>
      </c>
      <c r="O12" s="218">
        <f>Monatsergebnisse!O84</f>
        <v>2588.6666666666665</v>
      </c>
      <c r="P12" s="181">
        <f>Monatsergebnisse!P84</f>
        <v>5298.416666666667</v>
      </c>
      <c r="Q12" s="163">
        <f>Monatsergebnisse!Q84</f>
        <v>3313.5833333333335</v>
      </c>
      <c r="R12" s="215">
        <f>Monatsergebnisse!R84</f>
        <v>1737.25</v>
      </c>
      <c r="S12"/>
      <c r="T12" s="204">
        <f t="shared" si="1"/>
        <v>97.506358770381993</v>
      </c>
      <c r="U12" s="204">
        <f t="shared" si="2"/>
        <v>106.09691018730989</v>
      </c>
      <c r="V12" s="204">
        <f t="shared" si="3"/>
        <v>110.51208651399492</v>
      </c>
      <c r="W12" s="204">
        <f t="shared" si="4"/>
        <v>118.83428925747945</v>
      </c>
      <c r="X12" s="206">
        <f t="shared" si="5"/>
        <v>2014</v>
      </c>
    </row>
    <row r="13" spans="1:24" s="12" customFormat="1" ht="12" customHeight="1" x14ac:dyDescent="0.2">
      <c r="A13" s="180" t="s">
        <v>13</v>
      </c>
      <c r="B13" s="238" t="s">
        <v>74</v>
      </c>
      <c r="C13" s="161">
        <f>Monatsergebnisse!C97</f>
        <v>0.6907066052227343</v>
      </c>
      <c r="D13" s="162">
        <f>Monatsergebnisse!D97</f>
        <v>34496</v>
      </c>
      <c r="E13" s="162">
        <f>Monatsergebnisse!E97</f>
        <v>278.16666666666669</v>
      </c>
      <c r="F13" s="162">
        <f>Monatsergebnisse!F97</f>
        <v>27451.666666666668</v>
      </c>
      <c r="G13" s="162">
        <f>Monatsergebnisse!G97</f>
        <v>386.16666666666669</v>
      </c>
      <c r="H13" s="162">
        <f>Monatsergebnisse!H97</f>
        <v>165.5</v>
      </c>
      <c r="I13" s="162">
        <f>Monatsergebnisse!I97</f>
        <v>2651.75</v>
      </c>
      <c r="J13" s="162">
        <f>Monatsergebnisse!J97</f>
        <v>827.33333333333337</v>
      </c>
      <c r="K13" s="162">
        <f>Monatsergebnisse!K97</f>
        <v>491.16666666666669</v>
      </c>
      <c r="L13" s="162">
        <f>Monatsergebnisse!L97</f>
        <v>1361.25</v>
      </c>
      <c r="M13" s="162">
        <f>Monatsergebnisse!M97</f>
        <v>884.16666666666663</v>
      </c>
      <c r="N13" s="162">
        <f>Monatsergebnisse!N97</f>
        <v>2679.6666666666665</v>
      </c>
      <c r="O13" s="218">
        <f>Monatsergebnisse!O97</f>
        <v>2845.25</v>
      </c>
      <c r="P13" s="181">
        <f>Monatsergebnisse!P97</f>
        <v>6381.166666666667</v>
      </c>
      <c r="Q13" s="163">
        <f>Monatsergebnisse!Q97</f>
        <v>3479.0833333333335</v>
      </c>
      <c r="R13" s="215">
        <f>Monatsergebnisse!R97</f>
        <v>1852.4166666666667</v>
      </c>
      <c r="S13"/>
      <c r="T13" s="204">
        <f t="shared" si="1"/>
        <v>97.202141031920746</v>
      </c>
      <c r="U13" s="204">
        <f t="shared" si="2"/>
        <v>111.39601899781206</v>
      </c>
      <c r="V13" s="204">
        <f t="shared" si="3"/>
        <v>117.83821034775235</v>
      </c>
      <c r="W13" s="204">
        <f t="shared" si="4"/>
        <v>126.60827778638971</v>
      </c>
      <c r="X13" s="206">
        <f t="shared" si="5"/>
        <v>2015</v>
      </c>
    </row>
    <row r="14" spans="1:24" s="12" customFormat="1" ht="12" customHeight="1" x14ac:dyDescent="0.2">
      <c r="A14" s="180" t="s">
        <v>13</v>
      </c>
      <c r="B14" s="182" t="s">
        <v>75</v>
      </c>
      <c r="C14" s="161">
        <f>Monatsergebnisse!C110</f>
        <v>0.69439500679767641</v>
      </c>
      <c r="D14" s="162">
        <f>Monatsergebnisse!D110</f>
        <v>35395</v>
      </c>
      <c r="E14" s="162">
        <f>Monatsergebnisse!E110</f>
        <v>236.33333333333334</v>
      </c>
      <c r="F14" s="162">
        <f>Monatsergebnisse!F110</f>
        <v>28481.25</v>
      </c>
      <c r="G14" s="162">
        <f>Monatsergebnisse!G110</f>
        <v>335.5</v>
      </c>
      <c r="H14" s="162">
        <f>Monatsergebnisse!H110</f>
        <v>168.16666666666666</v>
      </c>
      <c r="I14" s="162">
        <f>Monatsergebnisse!I110</f>
        <v>2688.6666666666665</v>
      </c>
      <c r="J14" s="162">
        <f>Monatsergebnisse!J110</f>
        <v>824.83333333333337</v>
      </c>
      <c r="K14" s="162">
        <f>Monatsergebnisse!K110</f>
        <v>508.33333333333331</v>
      </c>
      <c r="L14" s="162">
        <f>Monatsergebnisse!L110</f>
        <v>1527.1666666666667</v>
      </c>
      <c r="M14" s="162">
        <f>Monatsergebnisse!M110</f>
        <v>625.5</v>
      </c>
      <c r="N14" s="162">
        <f>Monatsergebnisse!N110</f>
        <v>2860.3333333333335</v>
      </c>
      <c r="O14" s="218">
        <f>Monatsergebnisse!O110</f>
        <v>3028.5</v>
      </c>
      <c r="P14" s="181">
        <f>Monatsergebnisse!P110</f>
        <v>6342.666666666667</v>
      </c>
      <c r="Q14" s="163">
        <f>Monatsergebnisse!Q110</f>
        <v>3513.5</v>
      </c>
      <c r="R14" s="215">
        <f>Monatsergebnisse!R110</f>
        <v>2035.5</v>
      </c>
      <c r="S14"/>
      <c r="T14" s="204">
        <f t="shared" si="1"/>
        <v>100.84773769408267</v>
      </c>
      <c r="U14" s="204">
        <f t="shared" si="2"/>
        <v>112.4979988259779</v>
      </c>
      <c r="V14" s="204">
        <f t="shared" si="3"/>
        <v>129.48473282442748</v>
      </c>
      <c r="W14" s="204">
        <f t="shared" si="4"/>
        <v>142.03999379941095</v>
      </c>
      <c r="X14" s="206">
        <f t="shared" si="5"/>
        <v>2016</v>
      </c>
    </row>
    <row r="15" spans="1:24" s="12" customFormat="1" ht="12" customHeight="1" thickBot="1" x14ac:dyDescent="0.25">
      <c r="A15" s="180" t="s">
        <v>13</v>
      </c>
      <c r="B15" s="226" t="s">
        <v>76</v>
      </c>
      <c r="C15" s="227">
        <f>Monatsergebnisse!C123</f>
        <v>0.68228366615463398</v>
      </c>
      <c r="D15" s="228">
        <f>Monatsergebnisse!D123</f>
        <v>35679.583333333336</v>
      </c>
      <c r="E15" s="228">
        <f>Monatsergebnisse!E123</f>
        <v>299.75</v>
      </c>
      <c r="F15" s="228">
        <f>Monatsergebnisse!F123</f>
        <v>28883</v>
      </c>
      <c r="G15" s="228">
        <f>Monatsergebnisse!G123</f>
        <v>377.5</v>
      </c>
      <c r="H15" s="228">
        <f>Monatsergebnisse!H123</f>
        <v>152.16666666666666</v>
      </c>
      <c r="I15" s="228">
        <f>Monatsergebnisse!I123</f>
        <v>2959.1666666666665</v>
      </c>
      <c r="J15" s="228">
        <f>Monatsergebnisse!J123</f>
        <v>831.83333333333337</v>
      </c>
      <c r="K15" s="228">
        <f>Monatsergebnisse!K123</f>
        <v>520.08333333333337</v>
      </c>
      <c r="L15" s="228">
        <f>Monatsergebnisse!L123</f>
        <v>1617.5833333333333</v>
      </c>
      <c r="M15" s="228">
        <f>Monatsergebnisse!M123</f>
        <v>38.666666666666664</v>
      </c>
      <c r="N15" s="228">
        <f>Monatsergebnisse!N123</f>
        <v>2969.5</v>
      </c>
      <c r="O15" s="229">
        <f>Monatsergebnisse!O123</f>
        <v>3121.6666666666665</v>
      </c>
      <c r="P15" s="230">
        <f>Monatsergebnisse!P123</f>
        <v>6119.5</v>
      </c>
      <c r="Q15" s="228">
        <f>Monatsergebnisse!Q123</f>
        <v>3791</v>
      </c>
      <c r="R15" s="231">
        <f>Monatsergebnisse!R123</f>
        <v>2137.6666666666665</v>
      </c>
      <c r="S15"/>
      <c r="T15" s="204">
        <f t="shared" si="1"/>
        <v>102.2702728222318</v>
      </c>
      <c r="U15" s="204">
        <f t="shared" si="2"/>
        <v>121.38321148407066</v>
      </c>
      <c r="V15" s="204">
        <f t="shared" si="3"/>
        <v>135.98388464800678</v>
      </c>
      <c r="W15" s="204">
        <f t="shared" si="4"/>
        <v>150.44954270655711</v>
      </c>
      <c r="X15" s="206">
        <f t="shared" si="5"/>
        <v>2017</v>
      </c>
    </row>
    <row r="16" spans="1:24" ht="12" customHeight="1" thickBot="1" x14ac:dyDescent="0.25">
      <c r="A16" s="193" t="s">
        <v>13</v>
      </c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</row>
    <row r="17" spans="1:22" ht="24" customHeight="1" thickBot="1" x14ac:dyDescent="0.25">
      <c r="A17" s="290" t="s">
        <v>78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</row>
    <row r="18" spans="1:22" x14ac:dyDescent="0.2">
      <c r="A18" s="183" t="s">
        <v>13</v>
      </c>
      <c r="B18" s="197" t="s">
        <v>79</v>
      </c>
      <c r="C18" s="198"/>
      <c r="D18" s="139">
        <f t="shared" ref="D18:R18" si="6">(D8-D7)/D7</f>
        <v>-7.9075681080348539E-3</v>
      </c>
      <c r="E18" s="139">
        <f t="shared" si="6"/>
        <v>-9.6259482082134334E-2</v>
      </c>
      <c r="F18" s="140">
        <f t="shared" si="6"/>
        <v>-9.7314267841440462E-3</v>
      </c>
      <c r="G18" s="139">
        <f t="shared" si="6"/>
        <v>-2.931363203050524E-2</v>
      </c>
      <c r="H18" s="139">
        <f t="shared" si="6"/>
        <v>2.7164685908319088E-2</v>
      </c>
      <c r="I18" s="139">
        <f t="shared" si="6"/>
        <v>1.604978709466099E-2</v>
      </c>
      <c r="J18" s="140">
        <f t="shared" si="6"/>
        <v>1.4398560143985602E-2</v>
      </c>
      <c r="K18" s="140">
        <f t="shared" si="6"/>
        <v>-2.8010734652801E-2</v>
      </c>
      <c r="L18" s="140">
        <f t="shared" si="6"/>
        <v>4.6116881103704779E-2</v>
      </c>
      <c r="M18" s="140">
        <f t="shared" si="6"/>
        <v>5.7660626029653987E-2</v>
      </c>
      <c r="N18" s="140">
        <f t="shared" si="6"/>
        <v>1.8534557422484041E-2</v>
      </c>
      <c r="O18" s="141">
        <f t="shared" si="6"/>
        <v>1.8074695426403036E-2</v>
      </c>
      <c r="P18" s="168">
        <f t="shared" si="6"/>
        <v>1.8580005849261099E-2</v>
      </c>
      <c r="Q18" s="169">
        <f t="shared" si="6"/>
        <v>1.5609157372325098E-2</v>
      </c>
      <c r="R18" s="170">
        <f t="shared" si="6"/>
        <v>2.2688719253604796E-2</v>
      </c>
    </row>
    <row r="19" spans="1:22" x14ac:dyDescent="0.2">
      <c r="A19" s="183" t="s">
        <v>13</v>
      </c>
      <c r="B19" s="33" t="s">
        <v>80</v>
      </c>
      <c r="C19" s="194"/>
      <c r="D19" s="37">
        <f t="shared" ref="D19:R19" si="7">(D9-D8)/D8</f>
        <v>5.7757582393518157E-2</v>
      </c>
      <c r="E19" s="37">
        <f t="shared" si="7"/>
        <v>0.15224312590448619</v>
      </c>
      <c r="F19" s="38">
        <f t="shared" si="7"/>
        <v>4.8068556989785537E-2</v>
      </c>
      <c r="G19" s="37">
        <f t="shared" si="7"/>
        <v>0.10704640314264664</v>
      </c>
      <c r="H19" s="37">
        <f t="shared" si="7"/>
        <v>6.8595041322314101E-2</v>
      </c>
      <c r="I19" s="37">
        <f t="shared" si="7"/>
        <v>7.4145712443584783E-2</v>
      </c>
      <c r="J19" s="38">
        <f t="shared" si="7"/>
        <v>6.1606702809265695E-2</v>
      </c>
      <c r="K19" s="38">
        <f t="shared" si="7"/>
        <v>0.10146678170836916</v>
      </c>
      <c r="L19" s="38">
        <f t="shared" si="7"/>
        <v>0.15847966214714382</v>
      </c>
      <c r="M19" s="38">
        <f t="shared" si="7"/>
        <v>0.19158878504672897</v>
      </c>
      <c r="N19" s="38">
        <f t="shared" si="7"/>
        <v>0.11530612244897959</v>
      </c>
      <c r="O19" s="39">
        <f t="shared" si="7"/>
        <v>0.11440248487820834</v>
      </c>
      <c r="P19" s="171">
        <f t="shared" si="7"/>
        <v>9.50563277990778E-2</v>
      </c>
      <c r="Q19" s="172">
        <f t="shared" si="7"/>
        <v>7.0803667603709694E-2</v>
      </c>
      <c r="R19" s="173">
        <f t="shared" si="7"/>
        <v>0.14135392908977815</v>
      </c>
    </row>
    <row r="20" spans="1:22" x14ac:dyDescent="0.2">
      <c r="A20" s="183" t="s">
        <v>13</v>
      </c>
      <c r="B20" s="33" t="s">
        <v>81</v>
      </c>
      <c r="C20" s="194"/>
      <c r="D20" s="37">
        <f>(D10-D9)/D9</f>
        <v>-1.9352470933652031E-2</v>
      </c>
      <c r="E20" s="37">
        <f t="shared" ref="E20:R20" si="8">(E10-E9)/E9</f>
        <v>-4.169806581260984E-2</v>
      </c>
      <c r="F20" s="37">
        <f t="shared" si="8"/>
        <v>-2.234630518343303E-2</v>
      </c>
      <c r="G20" s="37">
        <f t="shared" si="8"/>
        <v>-2.9496562430694116E-2</v>
      </c>
      <c r="H20" s="37">
        <f t="shared" si="8"/>
        <v>0.21809744779582366</v>
      </c>
      <c r="I20" s="37">
        <f t="shared" si="8"/>
        <v>1.894090969721228E-2</v>
      </c>
      <c r="J20" s="37">
        <f t="shared" si="8"/>
        <v>-4.0204271123491224E-2</v>
      </c>
      <c r="K20" s="37">
        <f t="shared" si="8"/>
        <v>-4.26131912893623E-2</v>
      </c>
      <c r="L20" s="37">
        <f t="shared" si="8"/>
        <v>5.0524430800715711E-3</v>
      </c>
      <c r="M20" s="37">
        <f t="shared" si="8"/>
        <v>-0.3751633986928104</v>
      </c>
      <c r="N20" s="37">
        <f t="shared" si="8"/>
        <v>-1.9152180542848486E-2</v>
      </c>
      <c r="O20" s="37">
        <f t="shared" si="8"/>
        <v>-1.0210069240699449E-2</v>
      </c>
      <c r="P20" s="171">
        <f t="shared" si="8"/>
        <v>-9.7169738567131942E-4</v>
      </c>
      <c r="Q20" s="172">
        <f t="shared" si="8"/>
        <v>3.3122331812159575E-3</v>
      </c>
      <c r="R20" s="173">
        <f t="shared" si="8"/>
        <v>-8.7651573640947274E-3</v>
      </c>
      <c r="V20" s="1" t="s">
        <v>92</v>
      </c>
    </row>
    <row r="21" spans="1:22" x14ac:dyDescent="0.2">
      <c r="A21" s="183" t="s">
        <v>13</v>
      </c>
      <c r="B21" s="33" t="s">
        <v>82</v>
      </c>
      <c r="C21" s="194"/>
      <c r="D21" s="37">
        <f t="shared" ref="D21:R21" si="9">(D11-D10)/D10</f>
        <v>-2.5501636135074772E-2</v>
      </c>
      <c r="E21" s="37">
        <f t="shared" si="9"/>
        <v>-2.3853211009174431E-2</v>
      </c>
      <c r="F21" s="38">
        <f t="shared" si="9"/>
        <v>-2.6910863218136686E-2</v>
      </c>
      <c r="G21" s="37">
        <f t="shared" si="9"/>
        <v>-5.5987202925045755E-2</v>
      </c>
      <c r="H21" s="37">
        <f t="shared" si="9"/>
        <v>0.13650793650793644</v>
      </c>
      <c r="I21" s="37">
        <f t="shared" si="9"/>
        <v>-6.0871841864118337E-3</v>
      </c>
      <c r="J21" s="38">
        <f t="shared" si="9"/>
        <v>-5.3206926574441239E-2</v>
      </c>
      <c r="K21" s="38">
        <f t="shared" si="9"/>
        <v>-3.7146129929635119E-2</v>
      </c>
      <c r="L21" s="38">
        <f t="shared" si="9"/>
        <v>-1.5653833916640155E-2</v>
      </c>
      <c r="M21" s="38">
        <f t="shared" si="9"/>
        <v>8.7866108786610872E-2</v>
      </c>
      <c r="N21" s="38">
        <f t="shared" si="9"/>
        <v>-3.1776630806541827E-2</v>
      </c>
      <c r="O21" s="39">
        <f t="shared" si="9"/>
        <v>-2.1253260611809342E-2</v>
      </c>
      <c r="P21" s="171">
        <f t="shared" si="9"/>
        <v>-1.469770888655603E-2</v>
      </c>
      <c r="Q21" s="172">
        <f t="shared" si="9"/>
        <v>-1.7998190399334892E-2</v>
      </c>
      <c r="R21" s="173">
        <f t="shared" si="9"/>
        <v>-2.1671401081279126E-2</v>
      </c>
    </row>
    <row r="22" spans="1:22" x14ac:dyDescent="0.2">
      <c r="A22" s="183" t="s">
        <v>13</v>
      </c>
      <c r="B22" s="33" t="s">
        <v>83</v>
      </c>
      <c r="C22" s="194"/>
      <c r="D22" s="37">
        <f t="shared" ref="D22:R22" si="10">(D12-D11)/D11</f>
        <v>-1.0036779368103868E-2</v>
      </c>
      <c r="E22" s="37">
        <f t="shared" si="10"/>
        <v>2.7926960257787389E-2</v>
      </c>
      <c r="F22" s="38">
        <f t="shared" si="10"/>
        <v>-1.2464811040517446E-2</v>
      </c>
      <c r="G22" s="37">
        <f t="shared" si="10"/>
        <v>3.3163882837085504E-2</v>
      </c>
      <c r="H22" s="37">
        <f t="shared" si="10"/>
        <v>-5.8659217877094973E-2</v>
      </c>
      <c r="I22" s="37">
        <f t="shared" si="10"/>
        <v>2.8152782351004279E-2</v>
      </c>
      <c r="J22" s="38">
        <f t="shared" si="10"/>
        <v>-0.12761826913252278</v>
      </c>
      <c r="K22" s="38">
        <f t="shared" si="10"/>
        <v>-6.2712440516655338E-2</v>
      </c>
      <c r="L22" s="38">
        <f t="shared" si="10"/>
        <v>-8.8564225224641666E-3</v>
      </c>
      <c r="M22" s="38">
        <f t="shared" si="10"/>
        <v>1.473076923076923</v>
      </c>
      <c r="N22" s="38">
        <f t="shared" si="10"/>
        <v>-5.6583172768143924E-2</v>
      </c>
      <c r="O22" s="39">
        <f t="shared" si="10"/>
        <v>-5.9208334595233156E-2</v>
      </c>
      <c r="P22" s="171">
        <f t="shared" si="10"/>
        <v>-3.744907552491268E-3</v>
      </c>
      <c r="Q22" s="172">
        <f t="shared" si="10"/>
        <v>-9.8114899021340338E-3</v>
      </c>
      <c r="R22" s="173">
        <f t="shared" si="10"/>
        <v>-2.369690441624132E-2</v>
      </c>
    </row>
    <row r="23" spans="1:22" x14ac:dyDescent="0.2">
      <c r="A23" s="183" t="s">
        <v>13</v>
      </c>
      <c r="B23" s="33" t="s">
        <v>84</v>
      </c>
      <c r="C23" s="194"/>
      <c r="D23" s="37">
        <f t="shared" ref="D23:R23" si="11">(D13-D12)/D12</f>
        <v>2.9401013107734086E-2</v>
      </c>
      <c r="E23" s="37">
        <f t="shared" si="11"/>
        <v>-0.1280041797283176</v>
      </c>
      <c r="F23" s="38">
        <f t="shared" si="11"/>
        <v>-3.1199784536889612E-3</v>
      </c>
      <c r="G23" s="37">
        <f t="shared" si="11"/>
        <v>8.575445173383317E-2</v>
      </c>
      <c r="H23" s="37">
        <f t="shared" si="11"/>
        <v>0.17863501483679534</v>
      </c>
      <c r="I23" s="37">
        <f t="shared" si="11"/>
        <v>1.9087269815852622E-2</v>
      </c>
      <c r="J23" s="38">
        <f t="shared" si="11"/>
        <v>0.1628015928788944</v>
      </c>
      <c r="K23" s="38">
        <f t="shared" si="11"/>
        <v>6.8721668177697273E-2</v>
      </c>
      <c r="L23" s="38">
        <f t="shared" si="11"/>
        <v>6.5418732063657642E-2</v>
      </c>
      <c r="M23" s="91">
        <f t="shared" si="11"/>
        <v>7.2503888024883354</v>
      </c>
      <c r="N23" s="38">
        <f t="shared" si="11"/>
        <v>9.456055551773436E-2</v>
      </c>
      <c r="O23" s="39">
        <f t="shared" si="11"/>
        <v>9.9117950038629984E-2</v>
      </c>
      <c r="P23" s="171">
        <f t="shared" si="11"/>
        <v>0.20435350183230838</v>
      </c>
      <c r="Q23" s="172">
        <f t="shared" si="11"/>
        <v>4.9945929633075974E-2</v>
      </c>
      <c r="R23" s="173">
        <f t="shared" si="11"/>
        <v>6.629251211205453E-2</v>
      </c>
    </row>
    <row r="24" spans="1:22" x14ac:dyDescent="0.2">
      <c r="A24" s="183" t="s">
        <v>13</v>
      </c>
      <c r="B24" s="33" t="s">
        <v>85</v>
      </c>
      <c r="C24" s="194"/>
      <c r="D24" s="37">
        <f t="shared" ref="D24:R24" si="12">(D14-D13)/D13</f>
        <v>2.6060992578849723E-2</v>
      </c>
      <c r="E24" s="37">
        <f t="shared" si="12"/>
        <v>-0.15038945476333135</v>
      </c>
      <c r="F24" s="37">
        <f t="shared" si="12"/>
        <v>3.7505312367190777E-2</v>
      </c>
      <c r="G24" s="37">
        <f t="shared" si="12"/>
        <v>-0.13120414328873548</v>
      </c>
      <c r="H24" s="37">
        <f t="shared" si="12"/>
        <v>1.6112789526686752E-2</v>
      </c>
      <c r="I24" s="37">
        <f t="shared" si="12"/>
        <v>1.3921624084723867E-2</v>
      </c>
      <c r="J24" s="37">
        <f t="shared" si="12"/>
        <v>-3.0217566478646252E-3</v>
      </c>
      <c r="K24" s="37">
        <f t="shared" si="12"/>
        <v>3.4950797421106128E-2</v>
      </c>
      <c r="L24" s="37">
        <f t="shared" si="12"/>
        <v>0.12188552188552194</v>
      </c>
      <c r="M24" s="37">
        <f t="shared" si="12"/>
        <v>-0.29255419415645612</v>
      </c>
      <c r="N24" s="37">
        <f t="shared" si="12"/>
        <v>6.7421321059833436E-2</v>
      </c>
      <c r="O24" s="143">
        <f t="shared" si="12"/>
        <v>6.4405588261136987E-2</v>
      </c>
      <c r="P24" s="171">
        <f t="shared" si="12"/>
        <v>-6.0333794760623711E-3</v>
      </c>
      <c r="Q24" s="172">
        <f t="shared" si="12"/>
        <v>9.8924525138326235E-3</v>
      </c>
      <c r="R24" s="173">
        <f t="shared" si="12"/>
        <v>9.8834855369112379E-2</v>
      </c>
    </row>
    <row r="25" spans="1:22" ht="12.75" thickBot="1" x14ac:dyDescent="0.25">
      <c r="A25" s="196" t="s">
        <v>13</v>
      </c>
      <c r="B25" s="147" t="s">
        <v>86</v>
      </c>
      <c r="C25" s="195"/>
      <c r="D25" s="150">
        <f t="shared" ref="D25:R25" si="13">(D15-D14)/D14</f>
        <v>8.0402128360880284E-3</v>
      </c>
      <c r="E25" s="150">
        <f t="shared" si="13"/>
        <v>0.26833568406205921</v>
      </c>
      <c r="F25" s="150">
        <f t="shared" si="13"/>
        <v>1.4105771340794382E-2</v>
      </c>
      <c r="G25" s="150">
        <f t="shared" si="13"/>
        <v>0.12518628912071536</v>
      </c>
      <c r="H25" s="150">
        <f t="shared" si="13"/>
        <v>-9.5143706640237871E-2</v>
      </c>
      <c r="I25" s="150">
        <f t="shared" si="13"/>
        <v>0.10060748822216713</v>
      </c>
      <c r="J25" s="150">
        <f t="shared" si="13"/>
        <v>8.4865629420084864E-3</v>
      </c>
      <c r="K25" s="150">
        <f t="shared" si="13"/>
        <v>2.3114754098360769E-2</v>
      </c>
      <c r="L25" s="150">
        <f t="shared" si="13"/>
        <v>5.9205500381970866E-2</v>
      </c>
      <c r="M25" s="150">
        <f t="shared" si="13"/>
        <v>-0.93818278710365044</v>
      </c>
      <c r="N25" s="150">
        <f t="shared" si="13"/>
        <v>3.8165714951637286E-2</v>
      </c>
      <c r="O25" s="151">
        <f t="shared" si="13"/>
        <v>3.0763304165978708E-2</v>
      </c>
      <c r="P25" s="174">
        <f t="shared" si="13"/>
        <v>-3.5184990540256512E-2</v>
      </c>
      <c r="Q25" s="175">
        <f t="shared" si="13"/>
        <v>7.8981073004126934E-2</v>
      </c>
      <c r="R25" s="176">
        <f t="shared" si="13"/>
        <v>5.0192417915336046E-2</v>
      </c>
    </row>
    <row r="26" spans="1:22" ht="12.75" thickTop="1" x14ac:dyDescent="0.2">
      <c r="A26" s="57" t="s">
        <v>13</v>
      </c>
      <c r="B26" s="221" t="s">
        <v>87</v>
      </c>
      <c r="C26" s="222"/>
      <c r="D26" s="223">
        <f t="shared" ref="D26:R26" si="14">(D15-D7)/D7</f>
        <v>5.7029292318327138E-2</v>
      </c>
      <c r="E26" s="223">
        <f t="shared" si="14"/>
        <v>-5.9115877583049904E-2</v>
      </c>
      <c r="F26" s="223">
        <f t="shared" si="14"/>
        <v>2.2702728222317999E-2</v>
      </c>
      <c r="G26" s="223">
        <f t="shared" si="14"/>
        <v>7.9599618684461332E-2</v>
      </c>
      <c r="H26" s="223">
        <f t="shared" si="14"/>
        <v>0.55008488964346336</v>
      </c>
      <c r="I26" s="223">
        <f t="shared" si="14"/>
        <v>0.29235360483313311</v>
      </c>
      <c r="J26" s="223">
        <f t="shared" si="14"/>
        <v>-1.8998100189980094E-3</v>
      </c>
      <c r="K26" s="223">
        <f t="shared" si="14"/>
        <v>4.6796377054679754E-2</v>
      </c>
      <c r="L26" s="223">
        <f t="shared" si="14"/>
        <v>0.50449542706557104</v>
      </c>
      <c r="M26" s="223">
        <f t="shared" si="14"/>
        <v>-0.23558484349258657</v>
      </c>
      <c r="N26" s="223">
        <f t="shared" si="14"/>
        <v>0.23450545643512913</v>
      </c>
      <c r="O26" s="224">
        <f t="shared" si="14"/>
        <v>0.24692097729844878</v>
      </c>
      <c r="P26" s="225">
        <f t="shared" si="14"/>
        <v>0.26333717549503666</v>
      </c>
      <c r="Q26" s="223">
        <f t="shared" si="14"/>
        <v>0.21383211484070661</v>
      </c>
      <c r="R26" s="224">
        <f t="shared" si="14"/>
        <v>0.35983884648006775</v>
      </c>
    </row>
    <row r="27" spans="1:22" x14ac:dyDescent="0.2">
      <c r="A27" s="100"/>
      <c r="B27" s="101"/>
      <c r="C27" s="100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/>
      <c r="Q27"/>
      <c r="R27"/>
      <c r="T27" s="1"/>
    </row>
    <row r="28" spans="1:22" x14ac:dyDescent="0.2">
      <c r="A28" s="100"/>
      <c r="B28" s="101"/>
      <c r="C28" s="100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/>
      <c r="Q28"/>
      <c r="R28"/>
      <c r="T28" s="1"/>
    </row>
    <row r="29" spans="1:22" x14ac:dyDescent="0.2">
      <c r="A29" s="100"/>
      <c r="B29" s="101"/>
      <c r="C29" s="100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/>
      <c r="Q29"/>
      <c r="R29"/>
      <c r="T29" s="1"/>
    </row>
    <row r="30" spans="1:22" x14ac:dyDescent="0.2">
      <c r="A30" s="100"/>
      <c r="B30" s="101"/>
      <c r="C30" s="100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/>
      <c r="Q30"/>
      <c r="R30"/>
      <c r="T30" s="1"/>
    </row>
    <row r="31" spans="1:22" ht="12.75" thickBot="1" x14ac:dyDescent="0.25">
      <c r="A31" s="100"/>
      <c r="B31" s="101"/>
      <c r="C31" s="100"/>
      <c r="D31" s="102"/>
      <c r="E31" s="102"/>
      <c r="F31" s="103"/>
      <c r="G31" s="102"/>
      <c r="H31" s="102"/>
      <c r="I31" s="102"/>
      <c r="L31" s="1"/>
      <c r="N31" s="1"/>
      <c r="O31" s="103"/>
      <c r="P31"/>
      <c r="Q31"/>
      <c r="R31"/>
    </row>
    <row r="32" spans="1:22" x14ac:dyDescent="0.2">
      <c r="A32" s="184" t="s">
        <v>13</v>
      </c>
      <c r="B32" s="185"/>
      <c r="C32" s="186" t="s">
        <v>50</v>
      </c>
      <c r="D32" s="187" t="s">
        <v>0</v>
      </c>
      <c r="E32" s="288" t="s">
        <v>37</v>
      </c>
      <c r="F32" s="288"/>
      <c r="G32" s="288"/>
      <c r="H32" s="288" t="s">
        <v>38</v>
      </c>
      <c r="I32" s="288"/>
      <c r="J32" s="288"/>
      <c r="K32" s="288"/>
      <c r="L32" s="288"/>
      <c r="M32" s="289"/>
      <c r="N32" s="7"/>
      <c r="O32" s="7"/>
      <c r="P32"/>
      <c r="Q32"/>
      <c r="R32"/>
    </row>
    <row r="33" spans="1:20" x14ac:dyDescent="0.2">
      <c r="A33" s="188" t="s">
        <v>13</v>
      </c>
      <c r="B33" s="244">
        <v>2009</v>
      </c>
      <c r="C33" s="245"/>
      <c r="D33" s="54">
        <f>D7</f>
        <v>33754.583333333336</v>
      </c>
      <c r="E33" s="241">
        <f>E7+F7+G7</f>
        <v>28910.083333333332</v>
      </c>
      <c r="F33" s="242"/>
      <c r="G33" s="243"/>
      <c r="H33" s="241">
        <f>H7+I7+J7+K7+L7+M7</f>
        <v>4843.9166666666661</v>
      </c>
      <c r="I33" s="242"/>
      <c r="J33" s="242"/>
      <c r="K33" s="242"/>
      <c r="L33" s="242"/>
      <c r="M33" s="281"/>
      <c r="N33" s="7"/>
      <c r="O33" s="7"/>
      <c r="P33"/>
      <c r="Q33"/>
      <c r="R33"/>
    </row>
    <row r="34" spans="1:20" x14ac:dyDescent="0.2">
      <c r="A34" s="188" t="s">
        <v>13</v>
      </c>
      <c r="B34" s="244">
        <v>2017</v>
      </c>
      <c r="C34" s="245"/>
      <c r="D34" s="54">
        <f>D15</f>
        <v>35679.583333333336</v>
      </c>
      <c r="E34" s="241">
        <f>E15+F15+G15</f>
        <v>29560.25</v>
      </c>
      <c r="F34" s="242"/>
      <c r="G34" s="243"/>
      <c r="H34" s="241">
        <f>H15+I15+J15+K15+L15+M15</f>
        <v>6119.5</v>
      </c>
      <c r="I34" s="242"/>
      <c r="J34" s="242"/>
      <c r="K34" s="242"/>
      <c r="L34" s="242"/>
      <c r="M34" s="281"/>
      <c r="N34" s="7"/>
      <c r="O34" s="7"/>
      <c r="P34"/>
      <c r="Q34"/>
      <c r="R34"/>
    </row>
    <row r="35" spans="1:20" x14ac:dyDescent="0.2">
      <c r="A35" s="188" t="s">
        <v>13</v>
      </c>
      <c r="B35" s="244" t="s">
        <v>49</v>
      </c>
      <c r="C35" s="245"/>
      <c r="D35" s="54">
        <f>D34-D33</f>
        <v>1925</v>
      </c>
      <c r="E35" s="241">
        <f>E34-E33</f>
        <v>650.16666666666788</v>
      </c>
      <c r="F35" s="242"/>
      <c r="G35" s="243"/>
      <c r="H35" s="241">
        <f>H34-H33</f>
        <v>1275.5833333333339</v>
      </c>
      <c r="I35" s="242"/>
      <c r="J35" s="242"/>
      <c r="K35" s="242"/>
      <c r="L35" s="242"/>
      <c r="M35" s="281"/>
      <c r="N35" s="7"/>
      <c r="O35" s="7"/>
      <c r="P35"/>
      <c r="Q35"/>
      <c r="R35"/>
    </row>
    <row r="36" spans="1:20" ht="12.75" thickBot="1" x14ac:dyDescent="0.25">
      <c r="A36" s="189" t="s">
        <v>13</v>
      </c>
      <c r="B36" s="282" t="s">
        <v>36</v>
      </c>
      <c r="C36" s="283"/>
      <c r="D36" s="190">
        <f>D35/D33</f>
        <v>5.7029292318327138E-2</v>
      </c>
      <c r="E36" s="284">
        <f>E35/E33</f>
        <v>2.2489269891416246E-2</v>
      </c>
      <c r="F36" s="285"/>
      <c r="G36" s="286"/>
      <c r="H36" s="284">
        <f>H35/H33</f>
        <v>0.26333717549503688</v>
      </c>
      <c r="I36" s="285"/>
      <c r="J36" s="285"/>
      <c r="K36" s="285"/>
      <c r="L36" s="285"/>
      <c r="M36" s="287"/>
      <c r="N36" s="7"/>
      <c r="P36"/>
      <c r="Q36"/>
      <c r="R36"/>
    </row>
    <row r="38" spans="1:20" s="8" customFormat="1" x14ac:dyDescent="0.2">
      <c r="A38" s="1"/>
      <c r="B38" s="1"/>
      <c r="C38" s="53"/>
      <c r="D38" s="1"/>
      <c r="E38" s="1"/>
      <c r="G38" s="1"/>
      <c r="H38" s="1"/>
      <c r="I38" s="1"/>
      <c r="J38" s="1"/>
      <c r="K38" s="1"/>
      <c r="M38" s="1"/>
      <c r="O38" s="1"/>
      <c r="P38" s="1"/>
      <c r="S38"/>
      <c r="T38"/>
    </row>
    <row r="39" spans="1:20" s="8" customFormat="1" x14ac:dyDescent="0.2">
      <c r="A39" s="1"/>
      <c r="B39" s="1"/>
      <c r="C39" s="53"/>
      <c r="D39" s="1"/>
      <c r="E39" s="1"/>
      <c r="G39" s="1"/>
      <c r="H39" s="1"/>
      <c r="I39" s="1"/>
      <c r="J39" s="1"/>
      <c r="K39" s="1"/>
      <c r="M39" s="1"/>
      <c r="O39" s="1"/>
      <c r="P39" s="1"/>
      <c r="S39"/>
      <c r="T39"/>
    </row>
    <row r="40" spans="1:20" s="8" customFormat="1" x14ac:dyDescent="0.2">
      <c r="A40" s="1"/>
      <c r="B40" s="1"/>
      <c r="C40" s="53"/>
      <c r="D40" s="1"/>
      <c r="E40" s="1"/>
      <c r="G40" s="1"/>
      <c r="H40" s="1"/>
      <c r="I40" s="1"/>
      <c r="J40" s="1"/>
      <c r="K40" s="1"/>
      <c r="M40" s="1"/>
      <c r="O40" s="1"/>
      <c r="P40" s="1"/>
      <c r="S40"/>
      <c r="T40"/>
    </row>
  </sheetData>
  <autoFilter ref="A6:R26"/>
  <mergeCells count="21">
    <mergeCell ref="B2:M2"/>
    <mergeCell ref="N2:R2"/>
    <mergeCell ref="B4:O4"/>
    <mergeCell ref="P4:R4"/>
    <mergeCell ref="T5:X5"/>
    <mergeCell ref="B34:C34"/>
    <mergeCell ref="E34:G34"/>
    <mergeCell ref="H34:M34"/>
    <mergeCell ref="B16:R16"/>
    <mergeCell ref="E32:G32"/>
    <mergeCell ref="H32:M32"/>
    <mergeCell ref="B33:C33"/>
    <mergeCell ref="E33:G33"/>
    <mergeCell ref="H33:M33"/>
    <mergeCell ref="A17:R17"/>
    <mergeCell ref="B35:C35"/>
    <mergeCell ref="E35:G35"/>
    <mergeCell ref="H35:M35"/>
    <mergeCell ref="B36:C36"/>
    <mergeCell ref="E36:G36"/>
    <mergeCell ref="H36:M36"/>
  </mergeCells>
  <printOptions horizontalCentered="1" verticalCentered="1"/>
  <pageMargins left="0.23622047244094491" right="0.23622047244094491" top="0.19685039370078741" bottom="0.15748031496062992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="80" zoomScaleNormal="80" zoomScaleSheetLayoutView="100" workbookViewId="0">
      <selection activeCell="L10" sqref="L10"/>
    </sheetView>
  </sheetViews>
  <sheetFormatPr baseColWidth="10" defaultRowHeight="12" x14ac:dyDescent="0.2"/>
  <sheetData/>
  <printOptions horizontalCentered="1" verticalCentered="1"/>
  <pageMargins left="0.51181102362204722" right="0.31496062992125984" top="0.39370078740157483" bottom="0.39370078740157483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16"/>
  <sheetViews>
    <sheetView workbookViewId="0">
      <selection activeCell="G26" sqref="G26"/>
    </sheetView>
  </sheetViews>
  <sheetFormatPr baseColWidth="10" defaultRowHeight="12" x14ac:dyDescent="0.2"/>
  <cols>
    <col min="10" max="10" width="19.7109375" bestFit="1" customWidth="1"/>
  </cols>
  <sheetData>
    <row r="3" spans="3:5" x14ac:dyDescent="0.2">
      <c r="C3" s="51" t="s">
        <v>25</v>
      </c>
      <c r="D3">
        <v>2009</v>
      </c>
      <c r="E3" s="47">
        <v>39814</v>
      </c>
    </row>
    <row r="4" spans="3:5" x14ac:dyDescent="0.2">
      <c r="E4" s="47">
        <v>39819</v>
      </c>
    </row>
    <row r="5" spans="3:5" x14ac:dyDescent="0.2">
      <c r="E5" s="47">
        <v>39913</v>
      </c>
    </row>
    <row r="6" spans="3:5" x14ac:dyDescent="0.2">
      <c r="E6" s="47">
        <v>39916</v>
      </c>
    </row>
    <row r="7" spans="3:5" x14ac:dyDescent="0.2">
      <c r="E7" s="47">
        <v>39934</v>
      </c>
    </row>
    <row r="8" spans="3:5" x14ac:dyDescent="0.2">
      <c r="E8" s="47">
        <v>39954</v>
      </c>
    </row>
    <row r="9" spans="3:5" x14ac:dyDescent="0.2">
      <c r="E9" s="47">
        <v>39965</v>
      </c>
    </row>
    <row r="10" spans="3:5" x14ac:dyDescent="0.2">
      <c r="E10" s="47">
        <v>39975</v>
      </c>
    </row>
    <row r="11" spans="3:5" x14ac:dyDescent="0.2">
      <c r="E11" s="47">
        <v>40172</v>
      </c>
    </row>
    <row r="12" spans="3:5" x14ac:dyDescent="0.2">
      <c r="D12">
        <v>2010</v>
      </c>
      <c r="E12" s="47">
        <v>40179</v>
      </c>
    </row>
    <row r="13" spans="3:5" x14ac:dyDescent="0.2">
      <c r="E13" s="47">
        <v>40184</v>
      </c>
    </row>
    <row r="14" spans="3:5" x14ac:dyDescent="0.2">
      <c r="E14" s="47">
        <v>40270</v>
      </c>
    </row>
    <row r="15" spans="3:5" x14ac:dyDescent="0.2">
      <c r="E15" s="47">
        <v>40273</v>
      </c>
    </row>
    <row r="16" spans="3:5" x14ac:dyDescent="0.2">
      <c r="E16" s="47">
        <v>40311</v>
      </c>
    </row>
    <row r="17" spans="4:5" x14ac:dyDescent="0.2">
      <c r="E17" s="47">
        <v>40322</v>
      </c>
    </row>
    <row r="18" spans="4:5" x14ac:dyDescent="0.2">
      <c r="E18" s="47">
        <v>40332</v>
      </c>
    </row>
    <row r="19" spans="4:5" x14ac:dyDescent="0.2">
      <c r="E19" s="47">
        <v>40483</v>
      </c>
    </row>
    <row r="20" spans="4:5" x14ac:dyDescent="0.2">
      <c r="D20">
        <v>2011</v>
      </c>
      <c r="E20" s="47">
        <v>40549</v>
      </c>
    </row>
    <row r="21" spans="4:5" x14ac:dyDescent="0.2">
      <c r="E21" s="47">
        <v>40655</v>
      </c>
    </row>
    <row r="22" spans="4:5" x14ac:dyDescent="0.2">
      <c r="E22" s="47">
        <v>40658</v>
      </c>
    </row>
    <row r="23" spans="4:5" x14ac:dyDescent="0.2">
      <c r="E23" s="47">
        <v>40696</v>
      </c>
    </row>
    <row r="24" spans="4:5" x14ac:dyDescent="0.2">
      <c r="E24" s="47">
        <v>40707</v>
      </c>
    </row>
    <row r="25" spans="4:5" x14ac:dyDescent="0.2">
      <c r="E25" s="47">
        <v>40717</v>
      </c>
    </row>
    <row r="26" spans="4:5" x14ac:dyDescent="0.2">
      <c r="E26" s="47">
        <v>40819</v>
      </c>
    </row>
    <row r="27" spans="4:5" x14ac:dyDescent="0.2">
      <c r="E27" s="47">
        <v>40848</v>
      </c>
    </row>
    <row r="28" spans="4:5" x14ac:dyDescent="0.2">
      <c r="E28" s="47">
        <v>40903</v>
      </c>
    </row>
    <row r="29" spans="4:5" x14ac:dyDescent="0.2">
      <c r="D29">
        <v>2012</v>
      </c>
      <c r="E29" s="47">
        <v>40914</v>
      </c>
    </row>
    <row r="30" spans="4:5" x14ac:dyDescent="0.2">
      <c r="E30" s="47">
        <v>41005</v>
      </c>
    </row>
    <row r="31" spans="4:5" x14ac:dyDescent="0.2">
      <c r="E31" s="47">
        <v>41008</v>
      </c>
    </row>
    <row r="32" spans="4:5" x14ac:dyDescent="0.2">
      <c r="E32" s="47">
        <v>41030</v>
      </c>
    </row>
    <row r="33" spans="4:5" x14ac:dyDescent="0.2">
      <c r="E33" s="47">
        <v>41046</v>
      </c>
    </row>
    <row r="34" spans="4:5" x14ac:dyDescent="0.2">
      <c r="E34" s="47">
        <v>41057</v>
      </c>
    </row>
    <row r="35" spans="4:5" x14ac:dyDescent="0.2">
      <c r="E35" s="47">
        <v>41067</v>
      </c>
    </row>
    <row r="36" spans="4:5" x14ac:dyDescent="0.2">
      <c r="E36" s="47">
        <v>41185</v>
      </c>
    </row>
    <row r="37" spans="4:5" x14ac:dyDescent="0.2">
      <c r="E37" s="47">
        <v>41214</v>
      </c>
    </row>
    <row r="38" spans="4:5" x14ac:dyDescent="0.2">
      <c r="E38" s="47">
        <v>41268</v>
      </c>
    </row>
    <row r="39" spans="4:5" x14ac:dyDescent="0.2">
      <c r="E39" s="47">
        <v>41269</v>
      </c>
    </row>
    <row r="40" spans="4:5" x14ac:dyDescent="0.2">
      <c r="D40">
        <v>2013</v>
      </c>
      <c r="E40" s="47">
        <v>41275</v>
      </c>
    </row>
    <row r="41" spans="4:5" x14ac:dyDescent="0.2">
      <c r="E41" s="47">
        <v>41280</v>
      </c>
    </row>
    <row r="42" spans="4:5" x14ac:dyDescent="0.2">
      <c r="E42" s="47">
        <v>41362</v>
      </c>
    </row>
    <row r="43" spans="4:5" x14ac:dyDescent="0.2">
      <c r="E43" s="47">
        <v>41365</v>
      </c>
    </row>
    <row r="44" spans="4:5" x14ac:dyDescent="0.2">
      <c r="E44" s="47">
        <v>41395</v>
      </c>
    </row>
    <row r="45" spans="4:5" x14ac:dyDescent="0.2">
      <c r="E45" s="47">
        <v>41403</v>
      </c>
    </row>
    <row r="46" spans="4:5" x14ac:dyDescent="0.2">
      <c r="E46" s="47">
        <v>41414</v>
      </c>
    </row>
    <row r="47" spans="4:5" x14ac:dyDescent="0.2">
      <c r="E47" s="47">
        <v>41424</v>
      </c>
    </row>
    <row r="48" spans="4:5" x14ac:dyDescent="0.2">
      <c r="E48" s="47">
        <v>41550</v>
      </c>
    </row>
    <row r="49" spans="4:5" x14ac:dyDescent="0.2">
      <c r="E49" s="47">
        <v>41579</v>
      </c>
    </row>
    <row r="50" spans="4:5" x14ac:dyDescent="0.2">
      <c r="E50" s="47">
        <v>41633</v>
      </c>
    </row>
    <row r="51" spans="4:5" x14ac:dyDescent="0.2">
      <c r="E51" s="47">
        <v>41634</v>
      </c>
    </row>
    <row r="52" spans="4:5" x14ac:dyDescent="0.2">
      <c r="D52">
        <v>2014</v>
      </c>
      <c r="E52" s="47">
        <v>41640</v>
      </c>
    </row>
    <row r="53" spans="4:5" x14ac:dyDescent="0.2">
      <c r="E53" s="47">
        <v>41645</v>
      </c>
    </row>
    <row r="54" spans="4:5" x14ac:dyDescent="0.2">
      <c r="E54" s="47">
        <v>41747</v>
      </c>
    </row>
    <row r="55" spans="4:5" x14ac:dyDescent="0.2">
      <c r="E55" s="47">
        <v>41750</v>
      </c>
    </row>
    <row r="56" spans="4:5" x14ac:dyDescent="0.2">
      <c r="E56" s="47">
        <v>41760</v>
      </c>
    </row>
    <row r="57" spans="4:5" x14ac:dyDescent="0.2">
      <c r="E57" s="47">
        <v>41788</v>
      </c>
    </row>
    <row r="58" spans="4:5" x14ac:dyDescent="0.2">
      <c r="E58" s="47">
        <v>41799</v>
      </c>
    </row>
    <row r="59" spans="4:5" x14ac:dyDescent="0.2">
      <c r="E59" s="47">
        <v>41809</v>
      </c>
    </row>
    <row r="60" spans="4:5" x14ac:dyDescent="0.2">
      <c r="E60" s="47">
        <v>41915</v>
      </c>
    </row>
    <row r="61" spans="4:5" x14ac:dyDescent="0.2">
      <c r="E61" s="47">
        <v>41944</v>
      </c>
    </row>
    <row r="62" spans="4:5" x14ac:dyDescent="0.2">
      <c r="E62" s="47">
        <v>41998</v>
      </c>
    </row>
    <row r="63" spans="4:5" ht="12" customHeight="1" x14ac:dyDescent="0.2">
      <c r="E63" s="47">
        <v>41999</v>
      </c>
    </row>
    <row r="64" spans="4:5" ht="12" customHeight="1" x14ac:dyDescent="0.2">
      <c r="D64">
        <v>2015</v>
      </c>
      <c r="E64" s="47">
        <v>42005</v>
      </c>
    </row>
    <row r="65" spans="4:12" ht="12" customHeight="1" x14ac:dyDescent="0.2">
      <c r="E65" s="47">
        <v>42010</v>
      </c>
    </row>
    <row r="66" spans="4:12" ht="12" customHeight="1" x14ac:dyDescent="0.2">
      <c r="E66" s="47">
        <v>42097</v>
      </c>
    </row>
    <row r="67" spans="4:12" ht="12" customHeight="1" x14ac:dyDescent="0.2">
      <c r="E67" s="47">
        <v>42100</v>
      </c>
    </row>
    <row r="68" spans="4:12" ht="12" customHeight="1" x14ac:dyDescent="0.2">
      <c r="E68" s="47">
        <v>42125</v>
      </c>
    </row>
    <row r="69" spans="4:12" ht="12" customHeight="1" x14ac:dyDescent="0.2">
      <c r="E69" s="47">
        <v>42138</v>
      </c>
    </row>
    <row r="70" spans="4:12" ht="12" customHeight="1" x14ac:dyDescent="0.2">
      <c r="E70" s="47">
        <v>42149</v>
      </c>
    </row>
    <row r="71" spans="4:12" ht="12" customHeight="1" x14ac:dyDescent="0.2">
      <c r="E71" s="47">
        <v>42159</v>
      </c>
    </row>
    <row r="72" spans="4:12" ht="12" customHeight="1" x14ac:dyDescent="0.2">
      <c r="E72" s="47">
        <v>42280</v>
      </c>
    </row>
    <row r="73" spans="4:12" ht="12" customHeight="1" x14ac:dyDescent="0.2">
      <c r="E73" s="47">
        <v>42363</v>
      </c>
    </row>
    <row r="74" spans="4:12" s="1" customFormat="1" ht="12" customHeight="1" x14ac:dyDescent="0.2">
      <c r="E74" s="47">
        <v>42364</v>
      </c>
      <c r="I74"/>
      <c r="J74"/>
      <c r="K74"/>
      <c r="L74"/>
    </row>
    <row r="75" spans="4:12" ht="12" customHeight="1" x14ac:dyDescent="0.2">
      <c r="D75">
        <v>2016</v>
      </c>
      <c r="E75" s="47">
        <v>42005</v>
      </c>
    </row>
    <row r="76" spans="4:12" ht="12" customHeight="1" x14ac:dyDescent="0.2">
      <c r="E76" s="47">
        <v>42010</v>
      </c>
    </row>
    <row r="77" spans="4:12" ht="12" customHeight="1" x14ac:dyDescent="0.2">
      <c r="E77" s="47">
        <v>42454</v>
      </c>
    </row>
    <row r="78" spans="4:12" ht="12" customHeight="1" x14ac:dyDescent="0.2">
      <c r="E78" s="47">
        <v>42457</v>
      </c>
    </row>
    <row r="79" spans="4:12" ht="12" customHeight="1" x14ac:dyDescent="0.2">
      <c r="E79" s="47">
        <v>42495</v>
      </c>
    </row>
    <row r="80" spans="4:12" ht="12" customHeight="1" x14ac:dyDescent="0.2">
      <c r="E80" s="47">
        <v>42506</v>
      </c>
    </row>
    <row r="81" spans="4:5" ht="12" customHeight="1" x14ac:dyDescent="0.2">
      <c r="E81" s="47">
        <v>42516</v>
      </c>
    </row>
    <row r="82" spans="4:5" ht="12" customHeight="1" x14ac:dyDescent="0.2">
      <c r="E82" s="47">
        <v>42646</v>
      </c>
    </row>
    <row r="83" spans="4:5" ht="12" customHeight="1" x14ac:dyDescent="0.2">
      <c r="E83" s="47">
        <v>42675</v>
      </c>
    </row>
    <row r="84" spans="4:5" ht="12" customHeight="1" x14ac:dyDescent="0.2">
      <c r="E84" s="47">
        <v>42364</v>
      </c>
    </row>
    <row r="85" spans="4:5" ht="12" customHeight="1" x14ac:dyDescent="0.2">
      <c r="D85">
        <v>2017</v>
      </c>
      <c r="E85" s="47">
        <v>42736</v>
      </c>
    </row>
    <row r="86" spans="4:5" ht="12" customHeight="1" x14ac:dyDescent="0.2">
      <c r="E86" s="47">
        <v>42741</v>
      </c>
    </row>
    <row r="87" spans="4:5" x14ac:dyDescent="0.2">
      <c r="E87" s="47">
        <v>42839</v>
      </c>
    </row>
    <row r="88" spans="4:5" x14ac:dyDescent="0.2">
      <c r="E88" s="47">
        <v>42842</v>
      </c>
    </row>
    <row r="89" spans="4:5" x14ac:dyDescent="0.2">
      <c r="E89" s="47">
        <v>42856</v>
      </c>
    </row>
    <row r="90" spans="4:5" x14ac:dyDescent="0.2">
      <c r="E90" s="47">
        <v>42880</v>
      </c>
    </row>
    <row r="91" spans="4:5" x14ac:dyDescent="0.2">
      <c r="E91" s="47">
        <v>42891</v>
      </c>
    </row>
    <row r="92" spans="4:5" x14ac:dyDescent="0.2">
      <c r="E92" s="47">
        <v>42901</v>
      </c>
    </row>
    <row r="93" spans="4:5" x14ac:dyDescent="0.2">
      <c r="E93" s="47">
        <v>43011</v>
      </c>
    </row>
    <row r="94" spans="4:5" x14ac:dyDescent="0.2">
      <c r="E94" s="47">
        <v>43040</v>
      </c>
    </row>
    <row r="95" spans="4:5" x14ac:dyDescent="0.2">
      <c r="E95" s="47">
        <v>43094</v>
      </c>
    </row>
    <row r="96" spans="4:5" x14ac:dyDescent="0.2">
      <c r="E96" s="47">
        <v>43095</v>
      </c>
    </row>
    <row r="97" spans="4:5" x14ac:dyDescent="0.2">
      <c r="D97">
        <v>2018</v>
      </c>
      <c r="E97" s="47">
        <v>43101</v>
      </c>
    </row>
    <row r="98" spans="4:5" x14ac:dyDescent="0.2">
      <c r="E98" s="47">
        <v>43189</v>
      </c>
    </row>
    <row r="99" spans="4:5" x14ac:dyDescent="0.2">
      <c r="E99" s="47">
        <v>43192</v>
      </c>
    </row>
    <row r="100" spans="4:5" x14ac:dyDescent="0.2">
      <c r="E100" s="47">
        <v>43221</v>
      </c>
    </row>
    <row r="101" spans="4:5" x14ac:dyDescent="0.2">
      <c r="E101" s="47">
        <v>43230</v>
      </c>
    </row>
    <row r="102" spans="4:5" x14ac:dyDescent="0.2">
      <c r="E102" s="47">
        <v>43241</v>
      </c>
    </row>
    <row r="103" spans="4:5" x14ac:dyDescent="0.2">
      <c r="E103" s="47">
        <v>43251</v>
      </c>
    </row>
    <row r="104" spans="4:5" x14ac:dyDescent="0.2">
      <c r="E104" s="47">
        <v>43376</v>
      </c>
    </row>
    <row r="105" spans="4:5" x14ac:dyDescent="0.2">
      <c r="E105" s="47">
        <v>43405</v>
      </c>
    </row>
    <row r="106" spans="4:5" x14ac:dyDescent="0.2">
      <c r="E106" s="47">
        <v>43459</v>
      </c>
    </row>
    <row r="107" spans="4:5" x14ac:dyDescent="0.2">
      <c r="E107" s="47">
        <v>43460</v>
      </c>
    </row>
    <row r="108" spans="4:5" x14ac:dyDescent="0.2">
      <c r="E108" s="47"/>
    </row>
    <row r="109" spans="4:5" x14ac:dyDescent="0.2">
      <c r="E109" s="47"/>
    </row>
    <row r="110" spans="4:5" x14ac:dyDescent="0.2">
      <c r="E110" s="47"/>
    </row>
    <row r="111" spans="4:5" x14ac:dyDescent="0.2">
      <c r="E111" s="47"/>
    </row>
    <row r="112" spans="4:5" x14ac:dyDescent="0.2">
      <c r="E112" s="47"/>
    </row>
    <row r="113" spans="5:5" x14ac:dyDescent="0.2">
      <c r="E113" s="47"/>
    </row>
    <row r="114" spans="5:5" x14ac:dyDescent="0.2">
      <c r="E114" s="47"/>
    </row>
    <row r="115" spans="5:5" x14ac:dyDescent="0.2">
      <c r="E115" s="47"/>
    </row>
    <row r="116" spans="5:5" x14ac:dyDescent="0.2">
      <c r="E116" s="47"/>
    </row>
    <row r="117" spans="5:5" x14ac:dyDescent="0.2">
      <c r="E117" s="47"/>
    </row>
    <row r="118" spans="5:5" x14ac:dyDescent="0.2">
      <c r="E118" s="47"/>
    </row>
    <row r="119" spans="5:5" x14ac:dyDescent="0.2">
      <c r="E119" s="47"/>
    </row>
    <row r="120" spans="5:5" x14ac:dyDescent="0.2">
      <c r="E120" s="47"/>
    </row>
    <row r="121" spans="5:5" x14ac:dyDescent="0.2">
      <c r="E121" s="47"/>
    </row>
    <row r="122" spans="5:5" x14ac:dyDescent="0.2">
      <c r="E122" s="47"/>
    </row>
    <row r="123" spans="5:5" x14ac:dyDescent="0.2">
      <c r="E123" s="47"/>
    </row>
    <row r="124" spans="5:5" x14ac:dyDescent="0.2">
      <c r="E124" s="47"/>
    </row>
    <row r="125" spans="5:5" x14ac:dyDescent="0.2">
      <c r="E125" s="47"/>
    </row>
    <row r="126" spans="5:5" x14ac:dyDescent="0.2">
      <c r="E126" s="47"/>
    </row>
    <row r="127" spans="5:5" x14ac:dyDescent="0.2">
      <c r="E127" s="47"/>
    </row>
    <row r="128" spans="5:5" x14ac:dyDescent="0.2">
      <c r="E128" s="47"/>
    </row>
    <row r="129" spans="5:5" x14ac:dyDescent="0.2">
      <c r="E129" s="47"/>
    </row>
    <row r="130" spans="5:5" x14ac:dyDescent="0.2">
      <c r="E130" s="47"/>
    </row>
    <row r="131" spans="5:5" x14ac:dyDescent="0.2">
      <c r="E131" s="47"/>
    </row>
    <row r="132" spans="5:5" x14ac:dyDescent="0.2">
      <c r="E132" s="47"/>
    </row>
    <row r="133" spans="5:5" x14ac:dyDescent="0.2">
      <c r="E133" s="47"/>
    </row>
    <row r="134" spans="5:5" x14ac:dyDescent="0.2">
      <c r="E134" s="47"/>
    </row>
    <row r="135" spans="5:5" x14ac:dyDescent="0.2">
      <c r="E135" s="47"/>
    </row>
    <row r="136" spans="5:5" x14ac:dyDescent="0.2">
      <c r="E136" s="47"/>
    </row>
    <row r="137" spans="5:5" x14ac:dyDescent="0.2">
      <c r="E137" s="47"/>
    </row>
    <row r="138" spans="5:5" x14ac:dyDescent="0.2">
      <c r="E138" s="47"/>
    </row>
    <row r="139" spans="5:5" x14ac:dyDescent="0.2">
      <c r="E139" s="47"/>
    </row>
    <row r="140" spans="5:5" x14ac:dyDescent="0.2">
      <c r="E140" s="47"/>
    </row>
    <row r="141" spans="5:5" x14ac:dyDescent="0.2">
      <c r="E141" s="47"/>
    </row>
    <row r="142" spans="5:5" x14ac:dyDescent="0.2">
      <c r="E142" s="47"/>
    </row>
    <row r="143" spans="5:5" x14ac:dyDescent="0.2">
      <c r="E143" s="47"/>
    </row>
    <row r="144" spans="5:5" x14ac:dyDescent="0.2">
      <c r="E144" s="47"/>
    </row>
    <row r="145" spans="5:5" x14ac:dyDescent="0.2">
      <c r="E145" s="47"/>
    </row>
    <row r="146" spans="5:5" x14ac:dyDescent="0.2">
      <c r="E146" s="47"/>
    </row>
    <row r="147" spans="5:5" x14ac:dyDescent="0.2">
      <c r="E147" s="47"/>
    </row>
    <row r="148" spans="5:5" x14ac:dyDescent="0.2">
      <c r="E148" s="47"/>
    </row>
    <row r="149" spans="5:5" x14ac:dyDescent="0.2">
      <c r="E149" s="47"/>
    </row>
    <row r="150" spans="5:5" x14ac:dyDescent="0.2">
      <c r="E150" s="47"/>
    </row>
    <row r="151" spans="5:5" x14ac:dyDescent="0.2">
      <c r="E151" s="47"/>
    </row>
    <row r="152" spans="5:5" x14ac:dyDescent="0.2">
      <c r="E152" s="47"/>
    </row>
    <row r="153" spans="5:5" x14ac:dyDescent="0.2">
      <c r="E153" s="47"/>
    </row>
    <row r="154" spans="5:5" x14ac:dyDescent="0.2">
      <c r="E154" s="47"/>
    </row>
    <row r="155" spans="5:5" x14ac:dyDescent="0.2">
      <c r="E155" s="47"/>
    </row>
    <row r="156" spans="5:5" x14ac:dyDescent="0.2">
      <c r="E156" s="47"/>
    </row>
    <row r="157" spans="5:5" x14ac:dyDescent="0.2">
      <c r="E157" s="47"/>
    </row>
    <row r="158" spans="5:5" x14ac:dyDescent="0.2">
      <c r="E158" s="47"/>
    </row>
    <row r="159" spans="5:5" x14ac:dyDescent="0.2">
      <c r="E159" s="47"/>
    </row>
    <row r="160" spans="5:5" x14ac:dyDescent="0.2">
      <c r="E160" s="47"/>
    </row>
    <row r="161" spans="5:5" x14ac:dyDescent="0.2">
      <c r="E161" s="47"/>
    </row>
    <row r="162" spans="5:5" x14ac:dyDescent="0.2">
      <c r="E162" s="47"/>
    </row>
    <row r="163" spans="5:5" x14ac:dyDescent="0.2">
      <c r="E163" s="47"/>
    </row>
    <row r="164" spans="5:5" x14ac:dyDescent="0.2">
      <c r="E164" s="47"/>
    </row>
    <row r="165" spans="5:5" x14ac:dyDescent="0.2">
      <c r="E165" s="47"/>
    </row>
    <row r="166" spans="5:5" x14ac:dyDescent="0.2">
      <c r="E166" s="47"/>
    </row>
    <row r="167" spans="5:5" x14ac:dyDescent="0.2">
      <c r="E167" s="47"/>
    </row>
    <row r="168" spans="5:5" x14ac:dyDescent="0.2">
      <c r="E168" s="47"/>
    </row>
    <row r="169" spans="5:5" x14ac:dyDescent="0.2">
      <c r="E169" s="47"/>
    </row>
    <row r="170" spans="5:5" x14ac:dyDescent="0.2">
      <c r="E170" s="47"/>
    </row>
    <row r="171" spans="5:5" x14ac:dyDescent="0.2">
      <c r="E171" s="47"/>
    </row>
    <row r="172" spans="5:5" x14ac:dyDescent="0.2">
      <c r="E172" s="47"/>
    </row>
    <row r="173" spans="5:5" x14ac:dyDescent="0.2">
      <c r="E173" s="47"/>
    </row>
    <row r="174" spans="5:5" x14ac:dyDescent="0.2">
      <c r="E174" s="47"/>
    </row>
    <row r="175" spans="5:5" x14ac:dyDescent="0.2">
      <c r="E175" s="47"/>
    </row>
    <row r="176" spans="5:5" x14ac:dyDescent="0.2">
      <c r="E176" s="47"/>
    </row>
    <row r="177" spans="5:5" x14ac:dyDescent="0.2">
      <c r="E177" s="47"/>
    </row>
    <row r="178" spans="5:5" x14ac:dyDescent="0.2">
      <c r="E178" s="47"/>
    </row>
    <row r="179" spans="5:5" x14ac:dyDescent="0.2">
      <c r="E179" s="47"/>
    </row>
    <row r="180" spans="5:5" x14ac:dyDescent="0.2">
      <c r="E180" s="47"/>
    </row>
    <row r="181" spans="5:5" x14ac:dyDescent="0.2">
      <c r="E181" s="47"/>
    </row>
    <row r="182" spans="5:5" x14ac:dyDescent="0.2">
      <c r="E182" s="47"/>
    </row>
    <row r="183" spans="5:5" x14ac:dyDescent="0.2">
      <c r="E183" s="47"/>
    </row>
    <row r="184" spans="5:5" x14ac:dyDescent="0.2">
      <c r="E184" s="47"/>
    </row>
    <row r="185" spans="5:5" x14ac:dyDescent="0.2">
      <c r="E185" s="47"/>
    </row>
    <row r="186" spans="5:5" x14ac:dyDescent="0.2">
      <c r="E186" s="47"/>
    </row>
    <row r="187" spans="5:5" x14ac:dyDescent="0.2">
      <c r="E187" s="47"/>
    </row>
    <row r="188" spans="5:5" x14ac:dyDescent="0.2">
      <c r="E188" s="47"/>
    </row>
    <row r="189" spans="5:5" x14ac:dyDescent="0.2">
      <c r="E189" s="47"/>
    </row>
    <row r="190" spans="5:5" x14ac:dyDescent="0.2">
      <c r="E190" s="47"/>
    </row>
    <row r="191" spans="5:5" x14ac:dyDescent="0.2">
      <c r="E191" s="47"/>
    </row>
    <row r="192" spans="5:5" x14ac:dyDescent="0.2">
      <c r="E192" s="47"/>
    </row>
    <row r="193" spans="5:5" x14ac:dyDescent="0.2">
      <c r="E193" s="47"/>
    </row>
    <row r="194" spans="5:5" x14ac:dyDescent="0.2">
      <c r="E194" s="47"/>
    </row>
    <row r="195" spans="5:5" x14ac:dyDescent="0.2">
      <c r="E195" s="47"/>
    </row>
    <row r="196" spans="5:5" x14ac:dyDescent="0.2">
      <c r="E196" s="47"/>
    </row>
    <row r="197" spans="5:5" x14ac:dyDescent="0.2">
      <c r="E197" s="47"/>
    </row>
    <row r="198" spans="5:5" x14ac:dyDescent="0.2">
      <c r="E198" s="47"/>
    </row>
    <row r="199" spans="5:5" x14ac:dyDescent="0.2">
      <c r="E199" s="47"/>
    </row>
    <row r="200" spans="5:5" x14ac:dyDescent="0.2">
      <c r="E200" s="47"/>
    </row>
    <row r="201" spans="5:5" x14ac:dyDescent="0.2">
      <c r="E201" s="47"/>
    </row>
    <row r="202" spans="5:5" x14ac:dyDescent="0.2">
      <c r="E202" s="47"/>
    </row>
    <row r="203" spans="5:5" x14ac:dyDescent="0.2">
      <c r="E203" s="47"/>
    </row>
    <row r="204" spans="5:5" x14ac:dyDescent="0.2">
      <c r="E204" s="47"/>
    </row>
    <row r="205" spans="5:5" x14ac:dyDescent="0.2">
      <c r="E205" s="47"/>
    </row>
    <row r="206" spans="5:5" x14ac:dyDescent="0.2">
      <c r="E206" s="47"/>
    </row>
    <row r="207" spans="5:5" x14ac:dyDescent="0.2">
      <c r="E207" s="47"/>
    </row>
    <row r="208" spans="5:5" x14ac:dyDescent="0.2">
      <c r="E208" s="47"/>
    </row>
    <row r="209" spans="5:5" x14ac:dyDescent="0.2">
      <c r="E209" s="47"/>
    </row>
    <row r="210" spans="5:5" x14ac:dyDescent="0.2">
      <c r="E210" s="47"/>
    </row>
    <row r="211" spans="5:5" x14ac:dyDescent="0.2">
      <c r="E211" s="47"/>
    </row>
    <row r="212" spans="5:5" x14ac:dyDescent="0.2">
      <c r="E212" s="47"/>
    </row>
    <row r="213" spans="5:5" x14ac:dyDescent="0.2">
      <c r="E213" s="47"/>
    </row>
    <row r="214" spans="5:5" x14ac:dyDescent="0.2">
      <c r="E214" s="47"/>
    </row>
    <row r="215" spans="5:5" x14ac:dyDescent="0.2">
      <c r="E215" s="47"/>
    </row>
    <row r="216" spans="5:5" x14ac:dyDescent="0.2">
      <c r="E216" s="47"/>
    </row>
    <row r="217" spans="5:5" x14ac:dyDescent="0.2">
      <c r="E217" s="47"/>
    </row>
    <row r="218" spans="5:5" x14ac:dyDescent="0.2">
      <c r="E218" s="47"/>
    </row>
    <row r="219" spans="5:5" x14ac:dyDescent="0.2">
      <c r="E219" s="47"/>
    </row>
    <row r="220" spans="5:5" x14ac:dyDescent="0.2">
      <c r="E220" s="47"/>
    </row>
    <row r="221" spans="5:5" x14ac:dyDescent="0.2">
      <c r="E221" s="47"/>
    </row>
    <row r="222" spans="5:5" x14ac:dyDescent="0.2">
      <c r="E222" s="47"/>
    </row>
    <row r="223" spans="5:5" x14ac:dyDescent="0.2">
      <c r="E223" s="47"/>
    </row>
    <row r="224" spans="5:5" x14ac:dyDescent="0.2">
      <c r="E224" s="47"/>
    </row>
    <row r="225" spans="5:5" x14ac:dyDescent="0.2">
      <c r="E225" s="47"/>
    </row>
    <row r="226" spans="5:5" x14ac:dyDescent="0.2">
      <c r="E226" s="47"/>
    </row>
    <row r="227" spans="5:5" x14ac:dyDescent="0.2">
      <c r="E227" s="47"/>
    </row>
    <row r="228" spans="5:5" x14ac:dyDescent="0.2">
      <c r="E228" s="47"/>
    </row>
    <row r="229" spans="5:5" x14ac:dyDescent="0.2">
      <c r="E229" s="47"/>
    </row>
    <row r="230" spans="5:5" x14ac:dyDescent="0.2">
      <c r="E230" s="47"/>
    </row>
    <row r="231" spans="5:5" x14ac:dyDescent="0.2">
      <c r="E231" s="47"/>
    </row>
    <row r="232" spans="5:5" x14ac:dyDescent="0.2">
      <c r="E232" s="47"/>
    </row>
    <row r="233" spans="5:5" x14ac:dyDescent="0.2">
      <c r="E233" s="47"/>
    </row>
    <row r="234" spans="5:5" x14ac:dyDescent="0.2">
      <c r="E234" s="47"/>
    </row>
    <row r="235" spans="5:5" x14ac:dyDescent="0.2">
      <c r="E235" s="47"/>
    </row>
    <row r="236" spans="5:5" x14ac:dyDescent="0.2">
      <c r="E236" s="47"/>
    </row>
    <row r="237" spans="5:5" x14ac:dyDescent="0.2">
      <c r="E237" s="47"/>
    </row>
    <row r="238" spans="5:5" x14ac:dyDescent="0.2">
      <c r="E238" s="47"/>
    </row>
    <row r="239" spans="5:5" x14ac:dyDescent="0.2">
      <c r="E239" s="47"/>
    </row>
    <row r="240" spans="5:5" x14ac:dyDescent="0.2">
      <c r="E240" s="47"/>
    </row>
    <row r="241" spans="5:5" x14ac:dyDescent="0.2">
      <c r="E241" s="47"/>
    </row>
    <row r="242" spans="5:5" x14ac:dyDescent="0.2">
      <c r="E242" s="47"/>
    </row>
    <row r="243" spans="5:5" x14ac:dyDescent="0.2">
      <c r="E243" s="47"/>
    </row>
    <row r="244" spans="5:5" x14ac:dyDescent="0.2">
      <c r="E244" s="47"/>
    </row>
    <row r="245" spans="5:5" x14ac:dyDescent="0.2">
      <c r="E245" s="47"/>
    </row>
    <row r="246" spans="5:5" x14ac:dyDescent="0.2">
      <c r="E246" s="47"/>
    </row>
    <row r="247" spans="5:5" x14ac:dyDescent="0.2">
      <c r="E247" s="47"/>
    </row>
    <row r="248" spans="5:5" x14ac:dyDescent="0.2">
      <c r="E248" s="47"/>
    </row>
    <row r="249" spans="5:5" x14ac:dyDescent="0.2">
      <c r="E249" s="47"/>
    </row>
    <row r="250" spans="5:5" x14ac:dyDescent="0.2">
      <c r="E250" s="47"/>
    </row>
    <row r="251" spans="5:5" x14ac:dyDescent="0.2">
      <c r="E251" s="47"/>
    </row>
    <row r="252" spans="5:5" x14ac:dyDescent="0.2">
      <c r="E252" s="47"/>
    </row>
    <row r="253" spans="5:5" x14ac:dyDescent="0.2">
      <c r="E253" s="47"/>
    </row>
    <row r="254" spans="5:5" x14ac:dyDescent="0.2">
      <c r="E254" s="47"/>
    </row>
    <row r="255" spans="5:5" x14ac:dyDescent="0.2">
      <c r="E255" s="47"/>
    </row>
    <row r="256" spans="5:5" x14ac:dyDescent="0.2">
      <c r="E256" s="47"/>
    </row>
    <row r="257" spans="5:5" x14ac:dyDescent="0.2">
      <c r="E257" s="47"/>
    </row>
    <row r="258" spans="5:5" x14ac:dyDescent="0.2">
      <c r="E258" s="47"/>
    </row>
    <row r="259" spans="5:5" x14ac:dyDescent="0.2">
      <c r="E259" s="47"/>
    </row>
    <row r="260" spans="5:5" x14ac:dyDescent="0.2">
      <c r="E260" s="47"/>
    </row>
    <row r="261" spans="5:5" x14ac:dyDescent="0.2">
      <c r="E261" s="47"/>
    </row>
    <row r="262" spans="5:5" x14ac:dyDescent="0.2">
      <c r="E262" s="47"/>
    </row>
    <row r="263" spans="5:5" x14ac:dyDescent="0.2">
      <c r="E263" s="47"/>
    </row>
    <row r="264" spans="5:5" x14ac:dyDescent="0.2">
      <c r="E264" s="47"/>
    </row>
    <row r="265" spans="5:5" x14ac:dyDescent="0.2">
      <c r="E265" s="47"/>
    </row>
    <row r="266" spans="5:5" x14ac:dyDescent="0.2">
      <c r="E266" s="47"/>
    </row>
    <row r="267" spans="5:5" x14ac:dyDescent="0.2">
      <c r="E267" s="47"/>
    </row>
    <row r="268" spans="5:5" x14ac:dyDescent="0.2">
      <c r="E268" s="47"/>
    </row>
    <row r="269" spans="5:5" x14ac:dyDescent="0.2">
      <c r="E269" s="47"/>
    </row>
    <row r="270" spans="5:5" x14ac:dyDescent="0.2">
      <c r="E270" s="47"/>
    </row>
    <row r="271" spans="5:5" x14ac:dyDescent="0.2">
      <c r="E271" s="47"/>
    </row>
    <row r="272" spans="5:5" x14ac:dyDescent="0.2">
      <c r="E272" s="47"/>
    </row>
    <row r="273" spans="5:5" x14ac:dyDescent="0.2">
      <c r="E273" s="47"/>
    </row>
    <row r="274" spans="5:5" x14ac:dyDescent="0.2">
      <c r="E274" s="47"/>
    </row>
    <row r="275" spans="5:5" x14ac:dyDescent="0.2">
      <c r="E275" s="47"/>
    </row>
    <row r="276" spans="5:5" x14ac:dyDescent="0.2">
      <c r="E276" s="47"/>
    </row>
    <row r="277" spans="5:5" x14ac:dyDescent="0.2">
      <c r="E277" s="47"/>
    </row>
    <row r="278" spans="5:5" x14ac:dyDescent="0.2">
      <c r="E278" s="47"/>
    </row>
    <row r="279" spans="5:5" x14ac:dyDescent="0.2">
      <c r="E279" s="47"/>
    </row>
    <row r="280" spans="5:5" x14ac:dyDescent="0.2">
      <c r="E280" s="47"/>
    </row>
    <row r="281" spans="5:5" x14ac:dyDescent="0.2">
      <c r="E281" s="47"/>
    </row>
    <row r="282" spans="5:5" x14ac:dyDescent="0.2">
      <c r="E282" s="47"/>
    </row>
    <row r="283" spans="5:5" x14ac:dyDescent="0.2">
      <c r="E283" s="47"/>
    </row>
    <row r="284" spans="5:5" x14ac:dyDescent="0.2">
      <c r="E284" s="47"/>
    </row>
    <row r="285" spans="5:5" x14ac:dyDescent="0.2">
      <c r="E285" s="47"/>
    </row>
    <row r="286" spans="5:5" x14ac:dyDescent="0.2">
      <c r="E286" s="47"/>
    </row>
    <row r="287" spans="5:5" x14ac:dyDescent="0.2">
      <c r="E287" s="47"/>
    </row>
    <row r="288" spans="5:5" x14ac:dyDescent="0.2">
      <c r="E288" s="47"/>
    </row>
    <row r="289" spans="5:5" x14ac:dyDescent="0.2">
      <c r="E289" s="47"/>
    </row>
    <row r="290" spans="5:5" x14ac:dyDescent="0.2">
      <c r="E290" s="47"/>
    </row>
    <row r="291" spans="5:5" x14ac:dyDescent="0.2">
      <c r="E291" s="47"/>
    </row>
    <row r="292" spans="5:5" x14ac:dyDescent="0.2">
      <c r="E292" s="47"/>
    </row>
    <row r="293" spans="5:5" x14ac:dyDescent="0.2">
      <c r="E293" s="47"/>
    </row>
    <row r="294" spans="5:5" x14ac:dyDescent="0.2">
      <c r="E294" s="47"/>
    </row>
    <row r="295" spans="5:5" x14ac:dyDescent="0.2">
      <c r="E295" s="47"/>
    </row>
    <row r="296" spans="5:5" x14ac:dyDescent="0.2">
      <c r="E296" s="47"/>
    </row>
    <row r="297" spans="5:5" x14ac:dyDescent="0.2">
      <c r="E297" s="47"/>
    </row>
    <row r="298" spans="5:5" x14ac:dyDescent="0.2">
      <c r="E298" s="47"/>
    </row>
    <row r="299" spans="5:5" x14ac:dyDescent="0.2">
      <c r="E299" s="47"/>
    </row>
    <row r="300" spans="5:5" x14ac:dyDescent="0.2">
      <c r="E300" s="47"/>
    </row>
    <row r="301" spans="5:5" x14ac:dyDescent="0.2">
      <c r="E301" s="47"/>
    </row>
    <row r="302" spans="5:5" x14ac:dyDescent="0.2">
      <c r="E302" s="47"/>
    </row>
    <row r="303" spans="5:5" x14ac:dyDescent="0.2">
      <c r="E303" s="47"/>
    </row>
    <row r="304" spans="5:5" x14ac:dyDescent="0.2">
      <c r="E304" s="47"/>
    </row>
    <row r="305" spans="5:5" x14ac:dyDescent="0.2">
      <c r="E305" s="47"/>
    </row>
    <row r="306" spans="5:5" x14ac:dyDescent="0.2">
      <c r="E306" s="47"/>
    </row>
    <row r="307" spans="5:5" x14ac:dyDescent="0.2">
      <c r="E307" s="47"/>
    </row>
    <row r="308" spans="5:5" x14ac:dyDescent="0.2">
      <c r="E308" s="47"/>
    </row>
    <row r="309" spans="5:5" x14ac:dyDescent="0.2">
      <c r="E309" s="47"/>
    </row>
    <row r="310" spans="5:5" x14ac:dyDescent="0.2">
      <c r="E310" s="47"/>
    </row>
    <row r="311" spans="5:5" x14ac:dyDescent="0.2">
      <c r="E311" s="47"/>
    </row>
    <row r="312" spans="5:5" x14ac:dyDescent="0.2">
      <c r="E312" s="47"/>
    </row>
    <row r="313" spans="5:5" x14ac:dyDescent="0.2">
      <c r="E313" s="47"/>
    </row>
    <row r="314" spans="5:5" x14ac:dyDescent="0.2">
      <c r="E314" s="47"/>
    </row>
    <row r="315" spans="5:5" x14ac:dyDescent="0.2">
      <c r="E315" s="47"/>
    </row>
    <row r="316" spans="5:5" x14ac:dyDescent="0.2">
      <c r="E316" s="4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Monatsergebnisse</vt:lpstr>
      <vt:lpstr>Jahresergebnisse</vt:lpstr>
      <vt:lpstr>Diagramm_jährlich</vt:lpstr>
      <vt:lpstr>Wochenfeiertage</vt:lpstr>
      <vt:lpstr>Diagramm_monatlich</vt:lpstr>
      <vt:lpstr>Diagramm_jährlich!Druckbereich</vt:lpstr>
      <vt:lpstr>Jahresergebnisse!Druckbereich</vt:lpstr>
      <vt:lpstr>Monatsergebnisse!Druckbereich</vt:lpstr>
      <vt:lpstr>MONAT</vt:lpstr>
      <vt:lpstr>Jahresergebnisse!NAMEN</vt:lpstr>
      <vt:lpstr>NAMEN</vt:lpstr>
      <vt:lpstr>PKW_09_01</vt:lpstr>
      <vt:lpstr>WOCHENFEIERTAGE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Hoellwarth</dc:creator>
  <cp:lastModifiedBy>Kurt Hoellwarth</cp:lastModifiedBy>
  <cp:lastPrinted>2018-02-22T16:32:38Z</cp:lastPrinted>
  <dcterms:created xsi:type="dcterms:W3CDTF">2011-07-08T13:09:54Z</dcterms:created>
  <dcterms:modified xsi:type="dcterms:W3CDTF">2018-02-22T17:10:20Z</dcterms:modified>
</cp:coreProperties>
</file>