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80" windowHeight="7560" activeTab="1"/>
  </bookViews>
  <sheets>
    <sheet name="HINWEISE" sheetId="16" r:id="rId1"/>
    <sheet name="Monatsvergleich" sheetId="15" r:id="rId2"/>
    <sheet name="Jahre" sheetId="1" r:id="rId3"/>
    <sheet name="Jahre Schnitt" sheetId="17" r:id="rId4"/>
    <sheet name="Monate" sheetId="12" r:id="rId5"/>
    <sheet name="12_mon_gleitend" sheetId="13" r:id="rId6"/>
    <sheet name="Graph" sheetId="14" r:id="rId7"/>
    <sheet name="FEIERTAGE" sheetId="10" state="hidden" r:id="rId8"/>
    <sheet name="Wochenfeiertage" sheetId="6" state="hidden" r:id="rId9"/>
  </sheets>
  <definedNames>
    <definedName name="_xlnm._FilterDatabase" localSheetId="5" hidden="1">'12_mon_gleitend'!$A$6:$R$126</definedName>
    <definedName name="_xlnm._FilterDatabase" localSheetId="2" hidden="1">Jahre!$A$6:$R$149</definedName>
    <definedName name="_xlnm._FilterDatabase" localSheetId="3" hidden="1">'Jahre Schnitt'!$A$6:$R$149</definedName>
    <definedName name="_xlnm._FilterDatabase" localSheetId="4" hidden="1">Monate!$A$6:$S$126</definedName>
    <definedName name="ANF_JAHR">Monatsvergleich!$D$4</definedName>
    <definedName name="_xlnm.Print_Area" localSheetId="6">Graph!$A$1:$J$46</definedName>
    <definedName name="END_JAHR">Monatsvergleich!$D$5</definedName>
    <definedName name="END_MON">Monatsvergleich!$D$6</definedName>
    <definedName name="FEIERTAGE">FEIERTAGE!$E$3:$E$118</definedName>
    <definedName name="JAHRE">Monatsvergleich!$F$7</definedName>
    <definedName name="MATRIX_MON">Monate!$A$7:$R$126</definedName>
    <definedName name="WOCHENFEIERTAGE">Wochenfeiertage!$E$3:$E$107</definedName>
    <definedName name="ZEITRAUM">Monatsvergleich!$D$7</definedName>
  </definedNames>
  <calcPr calcId="145621"/>
</workbook>
</file>

<file path=xl/calcChain.xml><?xml version="1.0" encoding="utf-8"?>
<calcChain xmlns="http://schemas.openxmlformats.org/spreadsheetml/2006/main">
  <c r="Y95" i="1" l="1"/>
  <c r="X95" i="1"/>
  <c r="W95" i="1"/>
  <c r="V95" i="1"/>
  <c r="F5" i="15" l="1"/>
  <c r="Q12" i="15" l="1"/>
  <c r="P12" i="15"/>
  <c r="O12" i="15"/>
  <c r="N12" i="15"/>
  <c r="M12" i="15"/>
  <c r="L12" i="15"/>
  <c r="K12" i="15"/>
  <c r="J12" i="15"/>
  <c r="I12" i="15"/>
  <c r="H12" i="15"/>
  <c r="G12" i="15"/>
  <c r="F12" i="15"/>
  <c r="E12" i="15"/>
  <c r="D12" i="15"/>
  <c r="C12" i="15"/>
  <c r="R6" i="12"/>
  <c r="Q6" i="12"/>
  <c r="P6" i="12"/>
  <c r="O6" i="12"/>
  <c r="N6" i="12"/>
  <c r="M6" i="12"/>
  <c r="L6" i="12"/>
  <c r="K6" i="12"/>
  <c r="J6" i="12"/>
  <c r="I6" i="12"/>
  <c r="H6" i="12"/>
  <c r="G6" i="12"/>
  <c r="F6" i="12"/>
  <c r="E6" i="12"/>
  <c r="F8" i="15" l="1"/>
  <c r="F7" i="15"/>
  <c r="K5" i="15"/>
  <c r="I5" i="15" s="1"/>
  <c r="K7" i="15"/>
  <c r="I7" i="15" s="1"/>
  <c r="A12" i="15"/>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A13" i="15" l="1"/>
  <c r="A14" i="15"/>
  <c r="Q11" i="15"/>
  <c r="P11" i="15"/>
  <c r="O11" i="15"/>
  <c r="N11" i="15"/>
  <c r="M11" i="15"/>
  <c r="L11" i="15"/>
  <c r="K11" i="15"/>
  <c r="J11" i="15"/>
  <c r="I11" i="15"/>
  <c r="H11" i="15"/>
  <c r="G11" i="15"/>
  <c r="F11" i="15"/>
  <c r="E11" i="15"/>
  <c r="D11" i="15"/>
  <c r="C11" i="15"/>
  <c r="R126" i="13" l="1"/>
  <c r="N126" i="13"/>
  <c r="M126" i="13"/>
  <c r="L126" i="13"/>
  <c r="K126" i="13"/>
  <c r="J126" i="13"/>
  <c r="I126" i="13"/>
  <c r="H126" i="13"/>
  <c r="F126" i="13"/>
  <c r="E126" i="13"/>
  <c r="D126" i="13"/>
  <c r="C126" i="13"/>
  <c r="R125" i="13"/>
  <c r="R124" i="13"/>
  <c r="R123" i="13"/>
  <c r="R122" i="13"/>
  <c r="R121" i="13"/>
  <c r="R120" i="13"/>
  <c r="R119" i="13"/>
  <c r="R118" i="13"/>
  <c r="R117" i="13"/>
  <c r="R116" i="13"/>
  <c r="R115" i="13"/>
  <c r="R114" i="13"/>
  <c r="A114" i="13"/>
  <c r="R113" i="13"/>
  <c r="A113" i="13"/>
  <c r="R112" i="13"/>
  <c r="A112" i="13"/>
  <c r="R111" i="13"/>
  <c r="A111" i="13"/>
  <c r="R110" i="13"/>
  <c r="A110" i="13"/>
  <c r="R109" i="13"/>
  <c r="A109" i="13"/>
  <c r="R108" i="13"/>
  <c r="A108" i="13"/>
  <c r="R107" i="13"/>
  <c r="A107" i="13"/>
  <c r="R106" i="13"/>
  <c r="A106" i="13"/>
  <c r="R105" i="13"/>
  <c r="A105" i="13"/>
  <c r="R104" i="13"/>
  <c r="A104" i="13"/>
  <c r="R103" i="13"/>
  <c r="A103" i="13"/>
  <c r="R102" i="13"/>
  <c r="A102" i="13"/>
  <c r="R101" i="13"/>
  <c r="A101" i="13"/>
  <c r="R100" i="13"/>
  <c r="A100" i="13"/>
  <c r="R99" i="13"/>
  <c r="A99" i="13"/>
  <c r="R98" i="13"/>
  <c r="A98" i="13"/>
  <c r="R97" i="13"/>
  <c r="A97" i="13"/>
  <c r="R96" i="13"/>
  <c r="A96" i="13"/>
  <c r="R95" i="13"/>
  <c r="A95" i="13"/>
  <c r="R94" i="13"/>
  <c r="A94" i="13"/>
  <c r="R93" i="13"/>
  <c r="A93" i="13"/>
  <c r="R92" i="13"/>
  <c r="A92" i="13"/>
  <c r="R91" i="13"/>
  <c r="A91" i="13"/>
  <c r="R90" i="13"/>
  <c r="A90" i="13"/>
  <c r="R89" i="13"/>
  <c r="A89" i="13"/>
  <c r="R88" i="13"/>
  <c r="A88" i="13"/>
  <c r="R87" i="13"/>
  <c r="A87" i="13"/>
  <c r="R86" i="13"/>
  <c r="A86" i="13"/>
  <c r="R85" i="13"/>
  <c r="A85" i="13"/>
  <c r="R84" i="13"/>
  <c r="A84" i="13"/>
  <c r="R83" i="13"/>
  <c r="A83" i="13"/>
  <c r="R82" i="13"/>
  <c r="A82" i="13"/>
  <c r="R81" i="13"/>
  <c r="A81" i="13"/>
  <c r="R80" i="13"/>
  <c r="A80" i="13"/>
  <c r="R79" i="13"/>
  <c r="A79" i="13"/>
  <c r="R78" i="13"/>
  <c r="A78" i="13"/>
  <c r="R77" i="13"/>
  <c r="A77" i="13"/>
  <c r="R76" i="13"/>
  <c r="A76" i="13"/>
  <c r="R75" i="13"/>
  <c r="A75" i="13"/>
  <c r="R74" i="13"/>
  <c r="A74" i="13"/>
  <c r="R73" i="13"/>
  <c r="A73" i="13"/>
  <c r="R72" i="13"/>
  <c r="A72" i="13"/>
  <c r="R71" i="13"/>
  <c r="A71" i="13"/>
  <c r="R70" i="13"/>
  <c r="A70" i="13"/>
  <c r="R69" i="13"/>
  <c r="A69" i="13"/>
  <c r="R68" i="13"/>
  <c r="A68" i="13"/>
  <c r="R67" i="13"/>
  <c r="A67" i="13"/>
  <c r="R66" i="13"/>
  <c r="A66" i="13"/>
  <c r="R65" i="13"/>
  <c r="A65" i="13"/>
  <c r="R64" i="13"/>
  <c r="A64" i="13"/>
  <c r="R63" i="13"/>
  <c r="A63" i="13"/>
  <c r="R62" i="13"/>
  <c r="A62" i="13"/>
  <c r="R61" i="13"/>
  <c r="A61" i="13"/>
  <c r="R60" i="13"/>
  <c r="A60" i="13"/>
  <c r="R59" i="13"/>
  <c r="A59" i="13"/>
  <c r="R58" i="13"/>
  <c r="A58" i="13"/>
  <c r="R57" i="13"/>
  <c r="A57" i="13"/>
  <c r="R56" i="13"/>
  <c r="A56" i="13"/>
  <c r="R55" i="13"/>
  <c r="A55" i="13"/>
  <c r="R54" i="13"/>
  <c r="A54" i="13"/>
  <c r="R53" i="13"/>
  <c r="A53" i="13"/>
  <c r="R52" i="13"/>
  <c r="A52" i="13"/>
  <c r="R51" i="13"/>
  <c r="A51" i="13"/>
  <c r="R50" i="13"/>
  <c r="A50" i="13"/>
  <c r="R49" i="13"/>
  <c r="A49" i="13"/>
  <c r="R48" i="13"/>
  <c r="A48" i="13"/>
  <c r="R47" i="13"/>
  <c r="A47" i="13"/>
  <c r="R46" i="13"/>
  <c r="A46" i="13"/>
  <c r="R45" i="13"/>
  <c r="A45" i="13"/>
  <c r="R44" i="13"/>
  <c r="A44" i="13"/>
  <c r="R43" i="13"/>
  <c r="A43" i="13"/>
  <c r="R42" i="13"/>
  <c r="A42" i="13"/>
  <c r="R41" i="13"/>
  <c r="A41" i="13"/>
  <c r="R40" i="13"/>
  <c r="A40" i="13"/>
  <c r="R39" i="13"/>
  <c r="A39" i="13"/>
  <c r="R38" i="13"/>
  <c r="A38" i="13"/>
  <c r="R37" i="13"/>
  <c r="A37" i="13"/>
  <c r="R36" i="13"/>
  <c r="A36" i="13"/>
  <c r="R35" i="13"/>
  <c r="A35" i="13"/>
  <c r="R34" i="13"/>
  <c r="A34" i="13"/>
  <c r="R33" i="13"/>
  <c r="A33" i="13"/>
  <c r="R32" i="13"/>
  <c r="A32" i="13"/>
  <c r="R31" i="13"/>
  <c r="A31" i="13"/>
  <c r="R30" i="13"/>
  <c r="A30" i="13"/>
  <c r="R29" i="13"/>
  <c r="A29" i="13"/>
  <c r="R28" i="13"/>
  <c r="A28" i="13"/>
  <c r="R27" i="13"/>
  <c r="A27" i="13"/>
  <c r="R26" i="13"/>
  <c r="A26" i="13"/>
  <c r="R25" i="13"/>
  <c r="A25" i="13"/>
  <c r="R24" i="13"/>
  <c r="A24" i="13"/>
  <c r="R23" i="13"/>
  <c r="A23" i="13"/>
  <c r="R22" i="13"/>
  <c r="A22" i="13"/>
  <c r="R21" i="13"/>
  <c r="A21" i="13"/>
  <c r="R20" i="13"/>
  <c r="A20" i="13"/>
  <c r="R19" i="13"/>
  <c r="A19" i="13"/>
  <c r="R18" i="13"/>
  <c r="A18" i="13"/>
  <c r="R17" i="13"/>
  <c r="A17" i="13"/>
  <c r="R16" i="13"/>
  <c r="A16" i="13"/>
  <c r="R15" i="13"/>
  <c r="A15" i="13"/>
  <c r="R14" i="13"/>
  <c r="A14" i="13"/>
  <c r="R13" i="13"/>
  <c r="A13" i="13"/>
  <c r="R12" i="13"/>
  <c r="A12" i="13"/>
  <c r="R11" i="13"/>
  <c r="A11" i="13"/>
  <c r="R10" i="13"/>
  <c r="A10" i="13"/>
  <c r="R9" i="13"/>
  <c r="A9" i="13"/>
  <c r="R8" i="13"/>
  <c r="A8" i="13"/>
  <c r="R7" i="13"/>
  <c r="A7" i="13"/>
  <c r="Q6" i="13"/>
  <c r="P6" i="13"/>
  <c r="N6" i="13"/>
  <c r="M6" i="13"/>
  <c r="L6" i="13"/>
  <c r="K6" i="13"/>
  <c r="J6" i="13"/>
  <c r="I6" i="13"/>
  <c r="H6" i="13"/>
  <c r="G6" i="13"/>
  <c r="F6" i="13"/>
  <c r="E6" i="13"/>
  <c r="D6" i="13"/>
  <c r="C6" i="13"/>
  <c r="B6" i="13"/>
  <c r="A6" i="13"/>
  <c r="R5" i="13"/>
  <c r="Q5" i="13"/>
  <c r="P5" i="13"/>
  <c r="O5" i="13"/>
  <c r="N5" i="13"/>
  <c r="M5" i="13"/>
  <c r="L5" i="13"/>
  <c r="K5" i="13"/>
  <c r="J5" i="13"/>
  <c r="I5" i="13"/>
  <c r="H5" i="13"/>
  <c r="G5" i="13"/>
  <c r="F5" i="13"/>
  <c r="E5" i="13"/>
  <c r="D5" i="13"/>
  <c r="C5" i="13"/>
  <c r="B5" i="13"/>
  <c r="A5" i="13"/>
  <c r="R1" i="13"/>
  <c r="S126" i="12"/>
  <c r="O126" i="12"/>
  <c r="N126" i="12"/>
  <c r="M126" i="12"/>
  <c r="L126" i="12"/>
  <c r="K126" i="12"/>
  <c r="J126" i="12"/>
  <c r="I126" i="12"/>
  <c r="H126" i="12"/>
  <c r="G126" i="13" s="1"/>
  <c r="G126" i="12"/>
  <c r="F126" i="12"/>
  <c r="E126" i="12"/>
  <c r="D126" i="12"/>
  <c r="S125" i="12"/>
  <c r="O125" i="12"/>
  <c r="N125" i="12"/>
  <c r="M125" i="12"/>
  <c r="L125" i="12"/>
  <c r="K125" i="12"/>
  <c r="J125" i="12"/>
  <c r="I125" i="12"/>
  <c r="H125" i="12"/>
  <c r="G125" i="12"/>
  <c r="F125" i="12"/>
  <c r="E125" i="12"/>
  <c r="D125" i="12"/>
  <c r="S124" i="12"/>
  <c r="O124" i="12"/>
  <c r="N124" i="12"/>
  <c r="M124" i="12"/>
  <c r="L124" i="12"/>
  <c r="K124" i="12"/>
  <c r="J124" i="12"/>
  <c r="I124" i="12"/>
  <c r="H124" i="12"/>
  <c r="G124" i="12"/>
  <c r="F124" i="12"/>
  <c r="E124" i="12"/>
  <c r="D124" i="12"/>
  <c r="S123" i="12"/>
  <c r="O123" i="12"/>
  <c r="N123" i="12"/>
  <c r="M123" i="12"/>
  <c r="L123" i="12"/>
  <c r="K123" i="12"/>
  <c r="J123" i="12"/>
  <c r="I123" i="12"/>
  <c r="H123" i="12"/>
  <c r="G123" i="12"/>
  <c r="F123" i="12"/>
  <c r="E123" i="12"/>
  <c r="D123" i="12"/>
  <c r="S122" i="12"/>
  <c r="O122" i="12"/>
  <c r="N122" i="12"/>
  <c r="M122" i="12"/>
  <c r="L122" i="12"/>
  <c r="K122" i="12"/>
  <c r="J122" i="12"/>
  <c r="I122" i="12"/>
  <c r="H122" i="12"/>
  <c r="G122" i="12"/>
  <c r="F122" i="12"/>
  <c r="E122" i="12"/>
  <c r="D122" i="12"/>
  <c r="S121" i="12"/>
  <c r="O121" i="12"/>
  <c r="N121" i="12"/>
  <c r="M121" i="12"/>
  <c r="L121" i="12"/>
  <c r="K121" i="12"/>
  <c r="J121" i="12"/>
  <c r="I121" i="12"/>
  <c r="H121" i="12"/>
  <c r="G121" i="12"/>
  <c r="F121" i="12"/>
  <c r="E121" i="12"/>
  <c r="D121" i="12"/>
  <c r="S120" i="12"/>
  <c r="O120" i="12"/>
  <c r="N120" i="12"/>
  <c r="M120" i="12"/>
  <c r="L120" i="12"/>
  <c r="K120" i="12"/>
  <c r="J120" i="12"/>
  <c r="I120" i="12"/>
  <c r="H120" i="12"/>
  <c r="G120" i="12"/>
  <c r="F120" i="12"/>
  <c r="E120" i="12"/>
  <c r="D120" i="12"/>
  <c r="S119" i="12"/>
  <c r="O119" i="12"/>
  <c r="N119" i="12"/>
  <c r="M119" i="12"/>
  <c r="L119" i="12"/>
  <c r="K119" i="12"/>
  <c r="J119" i="12"/>
  <c r="I119" i="12"/>
  <c r="H119" i="12"/>
  <c r="G119" i="12"/>
  <c r="F119" i="12"/>
  <c r="E119" i="12"/>
  <c r="D119" i="12"/>
  <c r="S118" i="12"/>
  <c r="O118" i="12"/>
  <c r="N118" i="12"/>
  <c r="M118" i="12"/>
  <c r="L118" i="12"/>
  <c r="K118" i="12"/>
  <c r="J118" i="12"/>
  <c r="I118" i="12"/>
  <c r="H118" i="12"/>
  <c r="G118" i="12"/>
  <c r="F118" i="12"/>
  <c r="E118" i="12"/>
  <c r="D118" i="12"/>
  <c r="S117" i="12"/>
  <c r="O117" i="12"/>
  <c r="N117" i="12"/>
  <c r="M117" i="12"/>
  <c r="L117" i="12"/>
  <c r="K117" i="12"/>
  <c r="J117" i="12"/>
  <c r="I117" i="12"/>
  <c r="H117" i="12"/>
  <c r="G117" i="12"/>
  <c r="F117" i="12"/>
  <c r="E117" i="12"/>
  <c r="D117" i="12"/>
  <c r="S116" i="12"/>
  <c r="O116" i="12"/>
  <c r="N116" i="12"/>
  <c r="M116" i="12"/>
  <c r="L116" i="12"/>
  <c r="K116" i="12"/>
  <c r="J116" i="12"/>
  <c r="I116" i="12"/>
  <c r="H116" i="12"/>
  <c r="G116" i="12"/>
  <c r="F116" i="12"/>
  <c r="E116" i="12"/>
  <c r="D116" i="12"/>
  <c r="S115" i="12"/>
  <c r="O115" i="12"/>
  <c r="N115" i="12"/>
  <c r="M115" i="12"/>
  <c r="L115" i="12"/>
  <c r="K115" i="12"/>
  <c r="J115" i="12"/>
  <c r="I115" i="12"/>
  <c r="H115" i="12"/>
  <c r="G115" i="12"/>
  <c r="F115" i="12"/>
  <c r="E115" i="12"/>
  <c r="D115" i="12"/>
  <c r="S114" i="12"/>
  <c r="O114" i="12"/>
  <c r="N114" i="12"/>
  <c r="M114" i="12"/>
  <c r="L114" i="12"/>
  <c r="K114" i="12"/>
  <c r="J114" i="12"/>
  <c r="I114" i="12"/>
  <c r="H114" i="12"/>
  <c r="G114" i="12"/>
  <c r="F114" i="12"/>
  <c r="E114" i="12"/>
  <c r="D114" i="12"/>
  <c r="A114" i="12"/>
  <c r="S113" i="12"/>
  <c r="O113" i="12"/>
  <c r="N113" i="12"/>
  <c r="M113" i="12"/>
  <c r="L113" i="12"/>
  <c r="K113" i="12"/>
  <c r="J113" i="12"/>
  <c r="I113" i="12"/>
  <c r="H113" i="12"/>
  <c r="G113" i="12"/>
  <c r="F113" i="12"/>
  <c r="E113" i="12"/>
  <c r="D113" i="12"/>
  <c r="A113" i="12"/>
  <c r="S112" i="12"/>
  <c r="O112" i="12"/>
  <c r="N112" i="12"/>
  <c r="M112" i="12"/>
  <c r="L112" i="12"/>
  <c r="K112" i="12"/>
  <c r="J112" i="12"/>
  <c r="I112" i="12"/>
  <c r="H112" i="12"/>
  <c r="G112" i="12"/>
  <c r="F112" i="12"/>
  <c r="E112" i="12"/>
  <c r="D112" i="12"/>
  <c r="A112" i="12"/>
  <c r="S111" i="12"/>
  <c r="O111" i="12"/>
  <c r="N111" i="12"/>
  <c r="M111" i="12"/>
  <c r="L111" i="12"/>
  <c r="K111" i="12"/>
  <c r="J111" i="12"/>
  <c r="I111" i="12"/>
  <c r="H111" i="12"/>
  <c r="G111" i="12"/>
  <c r="F111" i="12"/>
  <c r="E111" i="12"/>
  <c r="D111" i="12"/>
  <c r="A111" i="12"/>
  <c r="S110" i="12"/>
  <c r="O110" i="12"/>
  <c r="N110" i="12"/>
  <c r="M110" i="12"/>
  <c r="L110" i="12"/>
  <c r="K110" i="12"/>
  <c r="J110" i="12"/>
  <c r="I110" i="12"/>
  <c r="H110" i="12"/>
  <c r="G110" i="12"/>
  <c r="F110" i="12"/>
  <c r="E110" i="12"/>
  <c r="D110" i="12"/>
  <c r="A110" i="12"/>
  <c r="S109" i="12"/>
  <c r="O109" i="12"/>
  <c r="N109" i="12"/>
  <c r="M109" i="12"/>
  <c r="L109" i="12"/>
  <c r="K109" i="12"/>
  <c r="J109" i="12"/>
  <c r="I109" i="12"/>
  <c r="H109" i="12"/>
  <c r="G109" i="12"/>
  <c r="F109" i="12"/>
  <c r="E109" i="12"/>
  <c r="D109" i="12"/>
  <c r="A109" i="12"/>
  <c r="S108" i="12"/>
  <c r="O108" i="12"/>
  <c r="N108" i="12"/>
  <c r="M108" i="12"/>
  <c r="L108" i="12"/>
  <c r="K108" i="12"/>
  <c r="J108" i="12"/>
  <c r="I108" i="12"/>
  <c r="H108" i="12"/>
  <c r="G108" i="12"/>
  <c r="F108" i="12"/>
  <c r="E108" i="12"/>
  <c r="D108" i="12"/>
  <c r="A108" i="12"/>
  <c r="S107" i="12"/>
  <c r="O107" i="12"/>
  <c r="N107" i="12"/>
  <c r="M107" i="12"/>
  <c r="L107" i="12"/>
  <c r="K107" i="12"/>
  <c r="J107" i="12"/>
  <c r="I107" i="12"/>
  <c r="H107" i="12"/>
  <c r="G107" i="12"/>
  <c r="F107" i="12"/>
  <c r="E107" i="12"/>
  <c r="D107" i="12"/>
  <c r="A107" i="12"/>
  <c r="S106" i="12"/>
  <c r="O106" i="12"/>
  <c r="N106" i="12"/>
  <c r="M106" i="12"/>
  <c r="L106" i="12"/>
  <c r="K106" i="12"/>
  <c r="J106" i="12"/>
  <c r="I106" i="12"/>
  <c r="H106" i="12"/>
  <c r="G106" i="12"/>
  <c r="F106" i="12"/>
  <c r="E106" i="12"/>
  <c r="D106" i="12"/>
  <c r="A106" i="12"/>
  <c r="S105" i="12"/>
  <c r="O105" i="12"/>
  <c r="N105" i="12"/>
  <c r="M105" i="12"/>
  <c r="L105" i="12"/>
  <c r="K105" i="12"/>
  <c r="J105" i="12"/>
  <c r="I105" i="12"/>
  <c r="H105" i="12"/>
  <c r="G105" i="12"/>
  <c r="F105" i="12"/>
  <c r="E105" i="12"/>
  <c r="D105" i="12"/>
  <c r="A105" i="12"/>
  <c r="S104" i="12"/>
  <c r="O104" i="12"/>
  <c r="N104" i="12"/>
  <c r="M104" i="12"/>
  <c r="L104" i="12"/>
  <c r="K104" i="12"/>
  <c r="J104" i="12"/>
  <c r="I104" i="12"/>
  <c r="H104" i="12"/>
  <c r="G104" i="12"/>
  <c r="F104" i="12"/>
  <c r="E104" i="12"/>
  <c r="D104" i="12"/>
  <c r="A104" i="12"/>
  <c r="S103" i="12"/>
  <c r="O103" i="12"/>
  <c r="N103" i="12"/>
  <c r="M103" i="12"/>
  <c r="L103" i="12"/>
  <c r="K103" i="12"/>
  <c r="J103" i="12"/>
  <c r="I103" i="12"/>
  <c r="H103" i="12"/>
  <c r="G103" i="12"/>
  <c r="F103" i="12"/>
  <c r="E103" i="12"/>
  <c r="D103" i="12"/>
  <c r="A103" i="12"/>
  <c r="S102" i="12"/>
  <c r="O102" i="12"/>
  <c r="N102" i="12"/>
  <c r="M102" i="12"/>
  <c r="L102" i="12"/>
  <c r="K102" i="12"/>
  <c r="J102" i="12"/>
  <c r="I102" i="12"/>
  <c r="H102" i="12"/>
  <c r="G102" i="12"/>
  <c r="F102" i="12"/>
  <c r="E102" i="12"/>
  <c r="D102" i="12"/>
  <c r="A102" i="12"/>
  <c r="S101" i="12"/>
  <c r="O101" i="12"/>
  <c r="N101" i="12"/>
  <c r="M101" i="12"/>
  <c r="L101" i="12"/>
  <c r="K101" i="12"/>
  <c r="J101" i="12"/>
  <c r="I101" i="12"/>
  <c r="H101" i="12"/>
  <c r="G101" i="12"/>
  <c r="F101" i="12"/>
  <c r="E101" i="12"/>
  <c r="D101" i="12"/>
  <c r="A101" i="12"/>
  <c r="S100" i="12"/>
  <c r="O100" i="12"/>
  <c r="N100" i="12"/>
  <c r="M100" i="12"/>
  <c r="L100" i="12"/>
  <c r="K100" i="12"/>
  <c r="J100" i="12"/>
  <c r="I100" i="12"/>
  <c r="H100" i="12"/>
  <c r="G100" i="12"/>
  <c r="F100" i="12"/>
  <c r="E100" i="12"/>
  <c r="D100" i="12"/>
  <c r="A100" i="12"/>
  <c r="S99" i="12"/>
  <c r="O99" i="12"/>
  <c r="N99" i="12"/>
  <c r="M99" i="12"/>
  <c r="L99" i="12"/>
  <c r="K99" i="12"/>
  <c r="J99" i="12"/>
  <c r="I99" i="12"/>
  <c r="H99" i="12"/>
  <c r="G99" i="12"/>
  <c r="F99" i="12"/>
  <c r="E99" i="12"/>
  <c r="D99" i="12"/>
  <c r="A99" i="12"/>
  <c r="S98" i="12"/>
  <c r="O98" i="12"/>
  <c r="N98" i="12"/>
  <c r="M98" i="12"/>
  <c r="L98" i="12"/>
  <c r="K98" i="12"/>
  <c r="J98" i="12"/>
  <c r="I98" i="12"/>
  <c r="H98" i="12"/>
  <c r="G98" i="12"/>
  <c r="F98" i="12"/>
  <c r="E98" i="12"/>
  <c r="D98" i="12"/>
  <c r="A98" i="12"/>
  <c r="S97" i="12"/>
  <c r="O97" i="12"/>
  <c r="N97" i="12"/>
  <c r="M97" i="12"/>
  <c r="L97" i="12"/>
  <c r="K97" i="12"/>
  <c r="J97" i="12"/>
  <c r="I97" i="12"/>
  <c r="H97" i="12"/>
  <c r="G97" i="12"/>
  <c r="F97" i="12"/>
  <c r="E97" i="12"/>
  <c r="D97" i="12"/>
  <c r="A97" i="12"/>
  <c r="S96" i="12"/>
  <c r="O96" i="12"/>
  <c r="N96" i="12"/>
  <c r="M96" i="12"/>
  <c r="L96" i="12"/>
  <c r="K96" i="12"/>
  <c r="J96" i="12"/>
  <c r="I96" i="12"/>
  <c r="H96" i="12"/>
  <c r="G96" i="12"/>
  <c r="F96" i="12"/>
  <c r="E96" i="12"/>
  <c r="D96" i="12"/>
  <c r="A96" i="12"/>
  <c r="S95" i="12"/>
  <c r="O95" i="12"/>
  <c r="N95" i="12"/>
  <c r="M95" i="12"/>
  <c r="L95" i="12"/>
  <c r="K95" i="12"/>
  <c r="J95" i="12"/>
  <c r="I95" i="12"/>
  <c r="H95" i="12"/>
  <c r="G95" i="12"/>
  <c r="F95" i="12"/>
  <c r="E95" i="12"/>
  <c r="D95" i="12"/>
  <c r="A95" i="12"/>
  <c r="S94" i="12"/>
  <c r="Q94" i="12"/>
  <c r="O94" i="12"/>
  <c r="N94" i="12"/>
  <c r="M94" i="12"/>
  <c r="L94" i="12"/>
  <c r="K94" i="12"/>
  <c r="J94" i="12"/>
  <c r="I94" i="12"/>
  <c r="H94" i="12"/>
  <c r="G94" i="12"/>
  <c r="F94" i="12"/>
  <c r="E94" i="12"/>
  <c r="D94" i="12"/>
  <c r="A94" i="12"/>
  <c r="S93" i="12"/>
  <c r="O93" i="12"/>
  <c r="N93" i="12"/>
  <c r="M93" i="12"/>
  <c r="L93" i="12"/>
  <c r="K93" i="12"/>
  <c r="J93" i="12"/>
  <c r="I93" i="12"/>
  <c r="H93" i="12"/>
  <c r="G93" i="12"/>
  <c r="F93" i="12"/>
  <c r="E93" i="12"/>
  <c r="D93" i="12"/>
  <c r="A93" i="12"/>
  <c r="S92" i="12"/>
  <c r="O92" i="12"/>
  <c r="N92" i="12"/>
  <c r="M92" i="12"/>
  <c r="L92" i="12"/>
  <c r="K92" i="12"/>
  <c r="J92" i="12"/>
  <c r="I92" i="12"/>
  <c r="H92" i="12"/>
  <c r="G92" i="12"/>
  <c r="F92" i="12"/>
  <c r="E92" i="12"/>
  <c r="D92" i="12"/>
  <c r="A92" i="12"/>
  <c r="S91" i="12"/>
  <c r="O91" i="12"/>
  <c r="N91" i="12"/>
  <c r="M91" i="12"/>
  <c r="L91" i="12"/>
  <c r="K91" i="12"/>
  <c r="J91" i="12"/>
  <c r="I91" i="12"/>
  <c r="H91" i="12"/>
  <c r="G91" i="12"/>
  <c r="F91" i="12"/>
  <c r="E91" i="12"/>
  <c r="D91" i="12"/>
  <c r="A91" i="12"/>
  <c r="S90" i="12"/>
  <c r="O90" i="12"/>
  <c r="N90" i="12"/>
  <c r="M90" i="12"/>
  <c r="L90" i="12"/>
  <c r="K90" i="12"/>
  <c r="J90" i="12"/>
  <c r="I90" i="12"/>
  <c r="H90" i="12"/>
  <c r="G90" i="12"/>
  <c r="F90" i="12"/>
  <c r="E90" i="12"/>
  <c r="D90" i="12"/>
  <c r="A90" i="12"/>
  <c r="S89" i="12"/>
  <c r="O89" i="12"/>
  <c r="N89" i="12"/>
  <c r="M89" i="12"/>
  <c r="L89" i="12"/>
  <c r="K89" i="12"/>
  <c r="J89" i="12"/>
  <c r="I89" i="12"/>
  <c r="H89" i="12"/>
  <c r="G89" i="12"/>
  <c r="F89" i="12"/>
  <c r="E89" i="12"/>
  <c r="D89" i="12"/>
  <c r="A89" i="12"/>
  <c r="S88" i="12"/>
  <c r="O88" i="12"/>
  <c r="N88" i="12"/>
  <c r="M88" i="12"/>
  <c r="L88" i="12"/>
  <c r="K88" i="12"/>
  <c r="J88" i="12"/>
  <c r="I88" i="12"/>
  <c r="H88" i="12"/>
  <c r="G88" i="12"/>
  <c r="F88" i="12"/>
  <c r="E88" i="12"/>
  <c r="D88" i="12"/>
  <c r="A88" i="12"/>
  <c r="S87" i="12"/>
  <c r="O87" i="12"/>
  <c r="N87" i="12"/>
  <c r="M87" i="12"/>
  <c r="L87" i="12"/>
  <c r="K87" i="12"/>
  <c r="J87" i="12"/>
  <c r="I87" i="12"/>
  <c r="H87" i="12"/>
  <c r="G87" i="12"/>
  <c r="F87" i="12"/>
  <c r="E87" i="12"/>
  <c r="D87" i="12"/>
  <c r="A87" i="12"/>
  <c r="S86" i="12"/>
  <c r="O86" i="12"/>
  <c r="N86" i="12"/>
  <c r="M86" i="12"/>
  <c r="L86" i="12"/>
  <c r="K86" i="12"/>
  <c r="J86" i="12"/>
  <c r="I86" i="12"/>
  <c r="H86" i="12"/>
  <c r="G86" i="12"/>
  <c r="F86" i="12"/>
  <c r="E86" i="12"/>
  <c r="D86" i="12"/>
  <c r="A86" i="12"/>
  <c r="S85" i="12"/>
  <c r="O85" i="12"/>
  <c r="N85" i="12"/>
  <c r="M85" i="12"/>
  <c r="L85" i="12"/>
  <c r="K85" i="12"/>
  <c r="J85" i="12"/>
  <c r="I85" i="12"/>
  <c r="H85" i="12"/>
  <c r="G85" i="12"/>
  <c r="F85" i="12"/>
  <c r="E85" i="12"/>
  <c r="D85" i="12"/>
  <c r="A85" i="12"/>
  <c r="S84" i="12"/>
  <c r="O84" i="12"/>
  <c r="N84" i="12"/>
  <c r="M84" i="12"/>
  <c r="L84" i="12"/>
  <c r="K84" i="12"/>
  <c r="J84" i="12"/>
  <c r="I84" i="12"/>
  <c r="H84" i="12"/>
  <c r="G84" i="12"/>
  <c r="F84" i="12"/>
  <c r="E84" i="12"/>
  <c r="D84" i="12"/>
  <c r="A84" i="12"/>
  <c r="S83" i="12"/>
  <c r="O83" i="12"/>
  <c r="N83" i="12"/>
  <c r="M83" i="12"/>
  <c r="L83" i="12"/>
  <c r="K83" i="12"/>
  <c r="J83" i="12"/>
  <c r="I83" i="12"/>
  <c r="H83" i="12"/>
  <c r="G83" i="12"/>
  <c r="F83" i="12"/>
  <c r="E83" i="12"/>
  <c r="D83" i="12"/>
  <c r="A83" i="12"/>
  <c r="S82" i="12"/>
  <c r="O82" i="12"/>
  <c r="N82" i="12"/>
  <c r="M82" i="12"/>
  <c r="L82" i="12"/>
  <c r="K82" i="12"/>
  <c r="J82" i="12"/>
  <c r="I82" i="12"/>
  <c r="H82" i="12"/>
  <c r="G82" i="12"/>
  <c r="F82" i="12"/>
  <c r="E82" i="12"/>
  <c r="D82" i="12"/>
  <c r="A82" i="12"/>
  <c r="S81" i="12"/>
  <c r="O81" i="12"/>
  <c r="N81" i="12"/>
  <c r="M81" i="12"/>
  <c r="L81" i="12"/>
  <c r="K81" i="12"/>
  <c r="J81" i="12"/>
  <c r="I81" i="12"/>
  <c r="H81" i="12"/>
  <c r="G81" i="12"/>
  <c r="F81" i="12"/>
  <c r="E81" i="12"/>
  <c r="D81" i="12"/>
  <c r="A81" i="12"/>
  <c r="S80" i="12"/>
  <c r="O80" i="12"/>
  <c r="N80" i="12"/>
  <c r="M80" i="12"/>
  <c r="L80" i="12"/>
  <c r="K80" i="12"/>
  <c r="J80" i="12"/>
  <c r="I80" i="12"/>
  <c r="H80" i="12"/>
  <c r="G80" i="12"/>
  <c r="F80" i="12"/>
  <c r="E80" i="12"/>
  <c r="D80" i="12"/>
  <c r="A80" i="12"/>
  <c r="S79" i="12"/>
  <c r="O79" i="12"/>
  <c r="N79" i="12"/>
  <c r="M79" i="12"/>
  <c r="L79" i="12"/>
  <c r="K79" i="12"/>
  <c r="J79" i="12"/>
  <c r="I79" i="12"/>
  <c r="H79" i="12"/>
  <c r="G79" i="12"/>
  <c r="F79" i="12"/>
  <c r="E79" i="12"/>
  <c r="D79" i="12"/>
  <c r="A79" i="12"/>
  <c r="S78" i="12"/>
  <c r="O78" i="12"/>
  <c r="N78" i="12"/>
  <c r="M78" i="12"/>
  <c r="L78" i="12"/>
  <c r="K78" i="12"/>
  <c r="J78" i="12"/>
  <c r="I78" i="12"/>
  <c r="H78" i="12"/>
  <c r="G78" i="12"/>
  <c r="F78" i="12"/>
  <c r="E78" i="12"/>
  <c r="D78" i="12"/>
  <c r="A78" i="12"/>
  <c r="S77" i="12"/>
  <c r="O77" i="12"/>
  <c r="N77" i="12"/>
  <c r="M77" i="12"/>
  <c r="L77" i="12"/>
  <c r="K77" i="12"/>
  <c r="J77" i="12"/>
  <c r="I77" i="12"/>
  <c r="H77" i="12"/>
  <c r="G77" i="12"/>
  <c r="F77" i="12"/>
  <c r="E77" i="12"/>
  <c r="D77" i="12"/>
  <c r="A77" i="12"/>
  <c r="S76" i="12"/>
  <c r="O76" i="12"/>
  <c r="N76" i="12"/>
  <c r="M76" i="12"/>
  <c r="L76" i="12"/>
  <c r="K76" i="12"/>
  <c r="J76" i="12"/>
  <c r="I76" i="12"/>
  <c r="H76" i="12"/>
  <c r="G76" i="12"/>
  <c r="F76" i="12"/>
  <c r="E76" i="12"/>
  <c r="D76" i="12"/>
  <c r="A76" i="12"/>
  <c r="S75" i="12"/>
  <c r="O75" i="12"/>
  <c r="N75" i="12"/>
  <c r="M75" i="12"/>
  <c r="L75" i="12"/>
  <c r="K75" i="12"/>
  <c r="J75" i="12"/>
  <c r="I75" i="12"/>
  <c r="H75" i="12"/>
  <c r="G75" i="12"/>
  <c r="F75" i="12"/>
  <c r="E75" i="12"/>
  <c r="D75" i="12"/>
  <c r="A75" i="12"/>
  <c r="S74" i="12"/>
  <c r="O74" i="12"/>
  <c r="N74" i="12"/>
  <c r="M74" i="12"/>
  <c r="L74" i="12"/>
  <c r="K74" i="12"/>
  <c r="J74" i="12"/>
  <c r="I74" i="12"/>
  <c r="H74" i="12"/>
  <c r="G74" i="12"/>
  <c r="F74" i="12"/>
  <c r="E74" i="12"/>
  <c r="D74" i="12"/>
  <c r="A74" i="12"/>
  <c r="S73" i="12"/>
  <c r="O73" i="12"/>
  <c r="N73" i="12"/>
  <c r="M73" i="12"/>
  <c r="L73" i="12"/>
  <c r="K73" i="12"/>
  <c r="J73" i="12"/>
  <c r="I73" i="12"/>
  <c r="H73" i="12"/>
  <c r="G73" i="12"/>
  <c r="F73" i="12"/>
  <c r="E73" i="12"/>
  <c r="D73" i="12"/>
  <c r="A73" i="12"/>
  <c r="S72" i="12"/>
  <c r="O72" i="12"/>
  <c r="N72" i="12"/>
  <c r="M72" i="12"/>
  <c r="L72" i="12"/>
  <c r="K72" i="12"/>
  <c r="J72" i="12"/>
  <c r="I72" i="12"/>
  <c r="H72" i="12"/>
  <c r="G72" i="12"/>
  <c r="F72" i="12"/>
  <c r="E72" i="12"/>
  <c r="D72" i="12"/>
  <c r="A72" i="12"/>
  <c r="S71" i="12"/>
  <c r="O71" i="12"/>
  <c r="N71" i="12"/>
  <c r="M71" i="12"/>
  <c r="L71" i="12"/>
  <c r="K71" i="12"/>
  <c r="J71" i="12"/>
  <c r="I71" i="12"/>
  <c r="H71" i="12"/>
  <c r="G71" i="12"/>
  <c r="F71" i="12"/>
  <c r="E71" i="12"/>
  <c r="D71" i="12"/>
  <c r="A71" i="12"/>
  <c r="S70" i="12"/>
  <c r="O70" i="12"/>
  <c r="N70" i="12"/>
  <c r="M70" i="12"/>
  <c r="L70" i="12"/>
  <c r="K70" i="12"/>
  <c r="J70" i="12"/>
  <c r="I70" i="12"/>
  <c r="H70" i="12"/>
  <c r="G70" i="12"/>
  <c r="F70" i="12"/>
  <c r="E70" i="12"/>
  <c r="D70" i="12"/>
  <c r="A70" i="12"/>
  <c r="S69" i="12"/>
  <c r="O69" i="12"/>
  <c r="N69" i="12"/>
  <c r="M69" i="12"/>
  <c r="L69" i="12"/>
  <c r="K69" i="12"/>
  <c r="J69" i="12"/>
  <c r="I69" i="12"/>
  <c r="H69" i="12"/>
  <c r="G69" i="12"/>
  <c r="F69" i="12"/>
  <c r="E69" i="12"/>
  <c r="D69" i="12"/>
  <c r="A69" i="12"/>
  <c r="S68" i="12"/>
  <c r="O68" i="12"/>
  <c r="N68" i="12"/>
  <c r="M68" i="12"/>
  <c r="L68" i="12"/>
  <c r="K68" i="12"/>
  <c r="J68" i="12"/>
  <c r="I68" i="12"/>
  <c r="H68" i="12"/>
  <c r="G68" i="12"/>
  <c r="F68" i="12"/>
  <c r="E68" i="12"/>
  <c r="D68" i="12"/>
  <c r="A68" i="12"/>
  <c r="S67" i="12"/>
  <c r="O67" i="12"/>
  <c r="N67" i="12"/>
  <c r="M67" i="12"/>
  <c r="L67" i="12"/>
  <c r="K67" i="12"/>
  <c r="J67" i="12"/>
  <c r="I67" i="12"/>
  <c r="H67" i="12"/>
  <c r="G67" i="12"/>
  <c r="F67" i="12"/>
  <c r="E67" i="12"/>
  <c r="D67" i="12"/>
  <c r="A67" i="12"/>
  <c r="S66" i="12"/>
  <c r="O66" i="12"/>
  <c r="N66" i="12"/>
  <c r="M66" i="12"/>
  <c r="L66" i="12"/>
  <c r="K66" i="12"/>
  <c r="J66" i="12"/>
  <c r="I66" i="12"/>
  <c r="H66" i="12"/>
  <c r="G66" i="12"/>
  <c r="F66" i="12"/>
  <c r="E66" i="12"/>
  <c r="D66" i="12"/>
  <c r="A66" i="12"/>
  <c r="S65" i="12"/>
  <c r="O65" i="12"/>
  <c r="N65" i="12"/>
  <c r="M65" i="12"/>
  <c r="L65" i="12"/>
  <c r="K65" i="12"/>
  <c r="J65" i="12"/>
  <c r="I65" i="12"/>
  <c r="H65" i="12"/>
  <c r="G65" i="12"/>
  <c r="F65" i="12"/>
  <c r="E65" i="12"/>
  <c r="D65" i="12"/>
  <c r="A65" i="12"/>
  <c r="S64" i="12"/>
  <c r="O64" i="12"/>
  <c r="N64" i="12"/>
  <c r="M64" i="12"/>
  <c r="L64" i="12"/>
  <c r="K64" i="12"/>
  <c r="J64" i="12"/>
  <c r="I64" i="12"/>
  <c r="H64" i="12"/>
  <c r="G64" i="12"/>
  <c r="F64" i="12"/>
  <c r="E64" i="12"/>
  <c r="D64" i="12"/>
  <c r="A64" i="12"/>
  <c r="S63" i="12"/>
  <c r="O63" i="12"/>
  <c r="N63" i="12"/>
  <c r="M63" i="12"/>
  <c r="L63" i="12"/>
  <c r="K63" i="12"/>
  <c r="J63" i="12"/>
  <c r="I63" i="12"/>
  <c r="H63" i="12"/>
  <c r="G63" i="12"/>
  <c r="F63" i="12"/>
  <c r="E63" i="12"/>
  <c r="D63" i="12"/>
  <c r="A63" i="12"/>
  <c r="S62" i="12"/>
  <c r="O62" i="12"/>
  <c r="N62" i="12"/>
  <c r="M62" i="12"/>
  <c r="L62" i="12"/>
  <c r="K62" i="12"/>
  <c r="J62" i="12"/>
  <c r="I62" i="12"/>
  <c r="H62" i="12"/>
  <c r="G62" i="12"/>
  <c r="F62" i="12"/>
  <c r="E62" i="12"/>
  <c r="D62" i="12"/>
  <c r="A62" i="12"/>
  <c r="S61" i="12"/>
  <c r="O61" i="12"/>
  <c r="N61" i="12"/>
  <c r="M61" i="12"/>
  <c r="L61" i="12"/>
  <c r="K61" i="12"/>
  <c r="J61" i="12"/>
  <c r="I61" i="12"/>
  <c r="H61" i="12"/>
  <c r="G61" i="12"/>
  <c r="F61" i="12"/>
  <c r="E61" i="12"/>
  <c r="D61" i="12"/>
  <c r="A61" i="12"/>
  <c r="S60" i="12"/>
  <c r="O60" i="12"/>
  <c r="N60" i="12"/>
  <c r="M60" i="12"/>
  <c r="L60" i="12"/>
  <c r="K60" i="12"/>
  <c r="J60" i="12"/>
  <c r="I60" i="12"/>
  <c r="H60" i="12"/>
  <c r="G60" i="12"/>
  <c r="F60" i="12"/>
  <c r="E60" i="12"/>
  <c r="D60" i="12"/>
  <c r="A60" i="12"/>
  <c r="S59" i="12"/>
  <c r="O59" i="12"/>
  <c r="N59" i="12"/>
  <c r="M59" i="12"/>
  <c r="L59" i="12"/>
  <c r="K59" i="12"/>
  <c r="J59" i="12"/>
  <c r="I59" i="12"/>
  <c r="H59" i="12"/>
  <c r="G59" i="12"/>
  <c r="F59" i="12"/>
  <c r="E59" i="12"/>
  <c r="D59" i="12"/>
  <c r="A59" i="12"/>
  <c r="S58" i="12"/>
  <c r="O58" i="12"/>
  <c r="N58" i="12"/>
  <c r="M58" i="12"/>
  <c r="L58" i="12"/>
  <c r="K58" i="12"/>
  <c r="J58" i="12"/>
  <c r="I58" i="12"/>
  <c r="H58" i="12"/>
  <c r="G58" i="12"/>
  <c r="F58" i="12"/>
  <c r="E58" i="12"/>
  <c r="D58" i="12"/>
  <c r="A58" i="12"/>
  <c r="S57" i="12"/>
  <c r="O57" i="12"/>
  <c r="N57" i="12"/>
  <c r="M57" i="12"/>
  <c r="L57" i="12"/>
  <c r="K57" i="12"/>
  <c r="J57" i="12"/>
  <c r="I57" i="12"/>
  <c r="H57" i="12"/>
  <c r="G57" i="12"/>
  <c r="F57" i="12"/>
  <c r="E57" i="12"/>
  <c r="D57" i="12"/>
  <c r="A57" i="12"/>
  <c r="S56" i="12"/>
  <c r="O56" i="12"/>
  <c r="N56" i="12"/>
  <c r="M56" i="12"/>
  <c r="L56" i="12"/>
  <c r="K56" i="12"/>
  <c r="J56" i="12"/>
  <c r="I56" i="12"/>
  <c r="H56" i="12"/>
  <c r="G56" i="12"/>
  <c r="F56" i="12"/>
  <c r="E56" i="12"/>
  <c r="D56" i="12"/>
  <c r="A56" i="12"/>
  <c r="S55" i="12"/>
  <c r="O55" i="12"/>
  <c r="N55" i="12"/>
  <c r="M55" i="12"/>
  <c r="L55" i="12"/>
  <c r="K55" i="12"/>
  <c r="J55" i="12"/>
  <c r="I55" i="12"/>
  <c r="H55" i="12"/>
  <c r="G55" i="12"/>
  <c r="F55" i="12"/>
  <c r="E55" i="12"/>
  <c r="D55" i="12"/>
  <c r="A55" i="12"/>
  <c r="S54" i="12"/>
  <c r="O54" i="12"/>
  <c r="N54" i="12"/>
  <c r="M54" i="12"/>
  <c r="L54" i="12"/>
  <c r="K54" i="12"/>
  <c r="J54" i="12"/>
  <c r="I54" i="12"/>
  <c r="H54" i="12"/>
  <c r="G54" i="12"/>
  <c r="F54" i="12"/>
  <c r="E54" i="12"/>
  <c r="D54" i="12"/>
  <c r="A54" i="12"/>
  <c r="S53" i="12"/>
  <c r="R53" i="12"/>
  <c r="O53" i="12"/>
  <c r="N53" i="12"/>
  <c r="M53" i="12"/>
  <c r="L53" i="12"/>
  <c r="K53" i="12"/>
  <c r="J53" i="12"/>
  <c r="I53" i="12"/>
  <c r="H53" i="12"/>
  <c r="G53" i="12"/>
  <c r="F53" i="12"/>
  <c r="E53" i="12"/>
  <c r="D53" i="12"/>
  <c r="A53" i="12"/>
  <c r="S52" i="12"/>
  <c r="O52" i="12"/>
  <c r="N52" i="12"/>
  <c r="M52" i="12"/>
  <c r="L52" i="12"/>
  <c r="K52" i="12"/>
  <c r="J52" i="12"/>
  <c r="I52" i="12"/>
  <c r="H52" i="12"/>
  <c r="G52" i="12"/>
  <c r="F52" i="12"/>
  <c r="E52" i="12"/>
  <c r="D52" i="12"/>
  <c r="A52" i="12"/>
  <c r="S51" i="12"/>
  <c r="O51" i="12"/>
  <c r="N51" i="12"/>
  <c r="M51" i="12"/>
  <c r="L51" i="12"/>
  <c r="K51" i="12"/>
  <c r="J62" i="13" s="1"/>
  <c r="J51" i="12"/>
  <c r="I51" i="12"/>
  <c r="H51" i="12"/>
  <c r="G51" i="12"/>
  <c r="F51" i="12"/>
  <c r="E51" i="12"/>
  <c r="D51" i="12"/>
  <c r="A51" i="12"/>
  <c r="S50" i="12"/>
  <c r="O50" i="12"/>
  <c r="N50" i="12"/>
  <c r="M50" i="12"/>
  <c r="L50" i="12"/>
  <c r="K50" i="12"/>
  <c r="J50" i="12"/>
  <c r="I50" i="12"/>
  <c r="H50" i="12"/>
  <c r="G50" i="12"/>
  <c r="F50" i="12"/>
  <c r="E50" i="12"/>
  <c r="D50" i="12"/>
  <c r="A50" i="12"/>
  <c r="S49" i="12"/>
  <c r="O49" i="12"/>
  <c r="N49" i="12"/>
  <c r="M49" i="12"/>
  <c r="L49" i="12"/>
  <c r="K49" i="12"/>
  <c r="J49" i="12"/>
  <c r="I49" i="12"/>
  <c r="H49" i="12"/>
  <c r="G49" i="12"/>
  <c r="F49" i="12"/>
  <c r="E49" i="12"/>
  <c r="D49" i="12"/>
  <c r="A49" i="12"/>
  <c r="S48" i="12"/>
  <c r="O48" i="12"/>
  <c r="N48" i="12"/>
  <c r="M48" i="12"/>
  <c r="L48" i="12"/>
  <c r="K48" i="12"/>
  <c r="J48" i="12"/>
  <c r="I48" i="12"/>
  <c r="H48" i="12"/>
  <c r="G48" i="12"/>
  <c r="F48" i="12"/>
  <c r="E48" i="12"/>
  <c r="D48" i="12"/>
  <c r="A48" i="12"/>
  <c r="S47" i="12"/>
  <c r="O47" i="12"/>
  <c r="N47" i="12"/>
  <c r="M47" i="12"/>
  <c r="L47" i="12"/>
  <c r="K47" i="12"/>
  <c r="J47" i="12"/>
  <c r="I47" i="12"/>
  <c r="H47" i="12"/>
  <c r="G47" i="12"/>
  <c r="F47" i="12"/>
  <c r="E47" i="12"/>
  <c r="D47" i="12"/>
  <c r="A47" i="12"/>
  <c r="S46" i="12"/>
  <c r="O46" i="12"/>
  <c r="N46" i="12"/>
  <c r="M46" i="12"/>
  <c r="L46" i="12"/>
  <c r="K46" i="12"/>
  <c r="J46" i="12"/>
  <c r="I46" i="12"/>
  <c r="H46" i="12"/>
  <c r="G46" i="12"/>
  <c r="F46" i="12"/>
  <c r="E46" i="12"/>
  <c r="D46" i="12"/>
  <c r="A46" i="12"/>
  <c r="S45" i="12"/>
  <c r="R45" i="12"/>
  <c r="O45" i="12"/>
  <c r="N45" i="12"/>
  <c r="M45" i="12"/>
  <c r="L45" i="12"/>
  <c r="K45" i="12"/>
  <c r="J45" i="12"/>
  <c r="I45" i="12"/>
  <c r="H45" i="12"/>
  <c r="G45" i="12"/>
  <c r="F45" i="12"/>
  <c r="E45" i="12"/>
  <c r="D45" i="12"/>
  <c r="A45" i="12"/>
  <c r="S44" i="12"/>
  <c r="O44" i="12"/>
  <c r="N44" i="12"/>
  <c r="M44" i="12"/>
  <c r="L44" i="12"/>
  <c r="K44" i="12"/>
  <c r="J44" i="12"/>
  <c r="I44" i="12"/>
  <c r="H44" i="12"/>
  <c r="G44" i="12"/>
  <c r="F44" i="12"/>
  <c r="E44" i="12"/>
  <c r="D44" i="12"/>
  <c r="A44" i="12"/>
  <c r="S43" i="12"/>
  <c r="O43" i="12"/>
  <c r="N43" i="12"/>
  <c r="M43" i="12"/>
  <c r="L43" i="12"/>
  <c r="K43" i="12"/>
  <c r="J43" i="12"/>
  <c r="I43" i="12"/>
  <c r="H43" i="12"/>
  <c r="G43" i="12"/>
  <c r="F43" i="12"/>
  <c r="E43" i="12"/>
  <c r="D43" i="12"/>
  <c r="A43" i="12"/>
  <c r="S42" i="12"/>
  <c r="O42" i="12"/>
  <c r="N42" i="12"/>
  <c r="M42" i="12"/>
  <c r="L42" i="12"/>
  <c r="K42" i="12"/>
  <c r="J42" i="12"/>
  <c r="I42" i="12"/>
  <c r="H42" i="12"/>
  <c r="G42" i="12"/>
  <c r="F42" i="12"/>
  <c r="E42" i="12"/>
  <c r="D42" i="12"/>
  <c r="A42" i="12"/>
  <c r="S41" i="12"/>
  <c r="O41" i="12"/>
  <c r="N41" i="12"/>
  <c r="M41" i="12"/>
  <c r="L41" i="12"/>
  <c r="K41" i="12"/>
  <c r="J41" i="12"/>
  <c r="I41" i="12"/>
  <c r="H41" i="12"/>
  <c r="G41" i="12"/>
  <c r="F41" i="12"/>
  <c r="E41" i="12"/>
  <c r="D41" i="12"/>
  <c r="A41" i="12"/>
  <c r="S40" i="12"/>
  <c r="O40" i="12"/>
  <c r="N40" i="12"/>
  <c r="M40" i="12"/>
  <c r="L40" i="12"/>
  <c r="K40" i="12"/>
  <c r="J40" i="12"/>
  <c r="I40" i="12"/>
  <c r="H40" i="12"/>
  <c r="G40" i="12"/>
  <c r="F40" i="12"/>
  <c r="E40" i="12"/>
  <c r="D40" i="12"/>
  <c r="A40" i="12"/>
  <c r="S39" i="12"/>
  <c r="O39" i="12"/>
  <c r="N39" i="12"/>
  <c r="M39" i="12"/>
  <c r="L39" i="12"/>
  <c r="K39" i="12"/>
  <c r="J39" i="12"/>
  <c r="I39" i="12"/>
  <c r="H39" i="12"/>
  <c r="G39" i="12"/>
  <c r="F39" i="12"/>
  <c r="E39" i="12"/>
  <c r="D39" i="12"/>
  <c r="A39" i="12"/>
  <c r="S38" i="12"/>
  <c r="Q38" i="12"/>
  <c r="O38" i="12"/>
  <c r="N38" i="12"/>
  <c r="M38" i="12"/>
  <c r="L38" i="12"/>
  <c r="K38" i="12"/>
  <c r="J38" i="12"/>
  <c r="I38" i="12"/>
  <c r="H38" i="12"/>
  <c r="G38" i="12"/>
  <c r="F38" i="12"/>
  <c r="E38" i="12"/>
  <c r="D38" i="12"/>
  <c r="A38" i="12"/>
  <c r="S37" i="12"/>
  <c r="O37" i="12"/>
  <c r="N37" i="12"/>
  <c r="M37" i="12"/>
  <c r="L37" i="12"/>
  <c r="K37" i="12"/>
  <c r="J37" i="12"/>
  <c r="I37" i="12"/>
  <c r="H37" i="12"/>
  <c r="G37" i="12"/>
  <c r="F37" i="12"/>
  <c r="E37" i="12"/>
  <c r="D37" i="12"/>
  <c r="A37" i="12"/>
  <c r="S36" i="12"/>
  <c r="O36" i="12"/>
  <c r="N36" i="12"/>
  <c r="M36" i="12"/>
  <c r="L36" i="12"/>
  <c r="K36" i="12"/>
  <c r="J36" i="12"/>
  <c r="I36" i="12"/>
  <c r="H36" i="12"/>
  <c r="G36" i="12"/>
  <c r="F36" i="12"/>
  <c r="E36" i="12"/>
  <c r="D36" i="12"/>
  <c r="A36" i="12"/>
  <c r="S35" i="12"/>
  <c r="O35" i="12"/>
  <c r="N35" i="12"/>
  <c r="M35" i="12"/>
  <c r="L35" i="12"/>
  <c r="K35" i="12"/>
  <c r="J35" i="12"/>
  <c r="I35" i="12"/>
  <c r="H35" i="12"/>
  <c r="G35" i="12"/>
  <c r="F35" i="12"/>
  <c r="E35" i="12"/>
  <c r="D35" i="12"/>
  <c r="A35" i="12"/>
  <c r="S34" i="12"/>
  <c r="O34" i="12"/>
  <c r="N34" i="12"/>
  <c r="M34" i="12"/>
  <c r="L34" i="12"/>
  <c r="K34" i="12"/>
  <c r="J34" i="12"/>
  <c r="I34" i="12"/>
  <c r="H34" i="12"/>
  <c r="G34" i="12"/>
  <c r="F34" i="12"/>
  <c r="E34" i="12"/>
  <c r="D34" i="12"/>
  <c r="A34" i="12"/>
  <c r="S33" i="12"/>
  <c r="O33" i="12"/>
  <c r="N33" i="12"/>
  <c r="M33" i="12"/>
  <c r="L33" i="12"/>
  <c r="K33" i="12"/>
  <c r="J33" i="12"/>
  <c r="I33" i="12"/>
  <c r="H33" i="12"/>
  <c r="G33" i="12"/>
  <c r="F33" i="12"/>
  <c r="E33" i="12"/>
  <c r="D33" i="12"/>
  <c r="A33" i="12"/>
  <c r="S32" i="12"/>
  <c r="O32" i="12"/>
  <c r="N32" i="12"/>
  <c r="M32" i="12"/>
  <c r="L32" i="12"/>
  <c r="K32" i="12"/>
  <c r="J32" i="12"/>
  <c r="I32" i="12"/>
  <c r="H32" i="12"/>
  <c r="G32" i="12"/>
  <c r="F32" i="12"/>
  <c r="E32" i="12"/>
  <c r="D32" i="12"/>
  <c r="A32" i="12"/>
  <c r="S31" i="12"/>
  <c r="O31" i="12"/>
  <c r="N31" i="12"/>
  <c r="M31" i="12"/>
  <c r="L31" i="12"/>
  <c r="K31" i="12"/>
  <c r="J31" i="12"/>
  <c r="I31" i="12"/>
  <c r="H31" i="12"/>
  <c r="G31" i="12"/>
  <c r="F31" i="12"/>
  <c r="E31" i="12"/>
  <c r="D31" i="12"/>
  <c r="A31" i="12"/>
  <c r="S30" i="12"/>
  <c r="Q30" i="12"/>
  <c r="O30" i="12"/>
  <c r="N30" i="12"/>
  <c r="M30" i="12"/>
  <c r="L30" i="12"/>
  <c r="K30" i="12"/>
  <c r="J30" i="12"/>
  <c r="I30" i="12"/>
  <c r="H30" i="12"/>
  <c r="G30" i="12"/>
  <c r="F30" i="12"/>
  <c r="E30" i="12"/>
  <c r="D30" i="12"/>
  <c r="A30" i="12"/>
  <c r="S29" i="12"/>
  <c r="O29" i="12"/>
  <c r="N29" i="12"/>
  <c r="M29" i="12"/>
  <c r="L29" i="12"/>
  <c r="K29" i="12"/>
  <c r="J29" i="12"/>
  <c r="I29" i="12"/>
  <c r="H29" i="12"/>
  <c r="G29" i="12"/>
  <c r="F29" i="12"/>
  <c r="E29" i="12"/>
  <c r="D29" i="12"/>
  <c r="A29" i="12"/>
  <c r="S28" i="12"/>
  <c r="O28" i="12"/>
  <c r="N28" i="12"/>
  <c r="M28" i="12"/>
  <c r="L28" i="12"/>
  <c r="K28" i="12"/>
  <c r="J28" i="12"/>
  <c r="I28" i="12"/>
  <c r="H28" i="12"/>
  <c r="G28" i="12"/>
  <c r="F28" i="12"/>
  <c r="E28" i="12"/>
  <c r="D28" i="12"/>
  <c r="A28" i="12"/>
  <c r="S27" i="12"/>
  <c r="O27" i="12"/>
  <c r="N27" i="12"/>
  <c r="M27" i="12"/>
  <c r="L27" i="12"/>
  <c r="K27" i="12"/>
  <c r="J27" i="12"/>
  <c r="I27" i="12"/>
  <c r="H27" i="12"/>
  <c r="G27" i="12"/>
  <c r="F27" i="12"/>
  <c r="E27" i="12"/>
  <c r="D27" i="12"/>
  <c r="A27" i="12"/>
  <c r="S26" i="12"/>
  <c r="O26" i="12"/>
  <c r="N26" i="12"/>
  <c r="M26" i="12"/>
  <c r="L26" i="12"/>
  <c r="K26" i="12"/>
  <c r="J26" i="12"/>
  <c r="I26" i="12"/>
  <c r="H26" i="12"/>
  <c r="G26" i="12"/>
  <c r="F26" i="12"/>
  <c r="E26" i="12"/>
  <c r="D26" i="12"/>
  <c r="A26" i="12"/>
  <c r="S25" i="12"/>
  <c r="O25" i="12"/>
  <c r="N25" i="12"/>
  <c r="M25" i="12"/>
  <c r="L25" i="12"/>
  <c r="K25" i="12"/>
  <c r="J25" i="12"/>
  <c r="I25" i="12"/>
  <c r="H25" i="12"/>
  <c r="G25" i="12"/>
  <c r="F25" i="12"/>
  <c r="E25" i="12"/>
  <c r="D25" i="12"/>
  <c r="A25" i="12"/>
  <c r="S24" i="12"/>
  <c r="O24" i="12"/>
  <c r="N24" i="12"/>
  <c r="M24" i="12"/>
  <c r="L24" i="12"/>
  <c r="K24" i="12"/>
  <c r="J24" i="12"/>
  <c r="I24" i="12"/>
  <c r="H24" i="12"/>
  <c r="G24" i="12"/>
  <c r="F24" i="12"/>
  <c r="E24" i="12"/>
  <c r="D24" i="12"/>
  <c r="A24" i="12"/>
  <c r="S23" i="12"/>
  <c r="P23" i="12"/>
  <c r="O23" i="12"/>
  <c r="N23" i="12"/>
  <c r="M23" i="12"/>
  <c r="L23" i="12"/>
  <c r="K23" i="12"/>
  <c r="J23" i="12"/>
  <c r="I23" i="12"/>
  <c r="H23" i="12"/>
  <c r="G23" i="12"/>
  <c r="F23" i="12"/>
  <c r="E23" i="12"/>
  <c r="D23" i="12"/>
  <c r="A23" i="12"/>
  <c r="S22" i="12"/>
  <c r="O22" i="12"/>
  <c r="N22" i="12"/>
  <c r="M22" i="12"/>
  <c r="L22" i="12"/>
  <c r="K22" i="12"/>
  <c r="J22" i="12"/>
  <c r="I22" i="12"/>
  <c r="H22" i="12"/>
  <c r="G22" i="12"/>
  <c r="F22" i="12"/>
  <c r="E22" i="12"/>
  <c r="D22" i="12"/>
  <c r="A22" i="12"/>
  <c r="S21" i="12"/>
  <c r="O21" i="12"/>
  <c r="N21" i="12"/>
  <c r="M21" i="12"/>
  <c r="L21" i="12"/>
  <c r="K21" i="12"/>
  <c r="J21" i="12"/>
  <c r="I21" i="12"/>
  <c r="H21" i="12"/>
  <c r="G21" i="12"/>
  <c r="F21" i="12"/>
  <c r="E21" i="12"/>
  <c r="D21" i="12"/>
  <c r="A21" i="12"/>
  <c r="S20" i="12"/>
  <c r="O20" i="12"/>
  <c r="N20" i="12"/>
  <c r="M20" i="12"/>
  <c r="L20" i="12"/>
  <c r="K20" i="12"/>
  <c r="J20" i="12"/>
  <c r="I20" i="12"/>
  <c r="H20" i="12"/>
  <c r="G20" i="12"/>
  <c r="F20" i="12"/>
  <c r="E20" i="12"/>
  <c r="D20" i="12"/>
  <c r="A20" i="12"/>
  <c r="S19" i="12"/>
  <c r="O19" i="12"/>
  <c r="N19" i="12"/>
  <c r="M19" i="12"/>
  <c r="L19" i="12"/>
  <c r="K19" i="12"/>
  <c r="J19" i="12"/>
  <c r="I19" i="12"/>
  <c r="H19" i="12"/>
  <c r="G19" i="12"/>
  <c r="F19" i="12"/>
  <c r="E19" i="12"/>
  <c r="D19" i="12"/>
  <c r="A19" i="12"/>
  <c r="S18" i="12"/>
  <c r="O18" i="12"/>
  <c r="N18" i="12"/>
  <c r="M18" i="12"/>
  <c r="L18" i="12"/>
  <c r="K18" i="12"/>
  <c r="J18" i="12"/>
  <c r="I18" i="12"/>
  <c r="H18" i="12"/>
  <c r="G18" i="12"/>
  <c r="F18" i="12"/>
  <c r="E18" i="12"/>
  <c r="D18" i="12"/>
  <c r="A18" i="12"/>
  <c r="S17" i="12"/>
  <c r="O17" i="12"/>
  <c r="N17" i="12"/>
  <c r="M17" i="12"/>
  <c r="L17" i="12"/>
  <c r="K17" i="12"/>
  <c r="J17" i="12"/>
  <c r="I17" i="12"/>
  <c r="H17" i="12"/>
  <c r="G17" i="12"/>
  <c r="F17" i="12"/>
  <c r="E17" i="12"/>
  <c r="D17" i="12"/>
  <c r="A17" i="12"/>
  <c r="S16" i="12"/>
  <c r="O16" i="12"/>
  <c r="N16" i="12"/>
  <c r="M16" i="12"/>
  <c r="L16" i="12"/>
  <c r="K16" i="12"/>
  <c r="J16" i="12"/>
  <c r="I16" i="12"/>
  <c r="H16" i="12"/>
  <c r="G16" i="12"/>
  <c r="F16" i="12"/>
  <c r="E16" i="12"/>
  <c r="D16" i="12"/>
  <c r="A16" i="12"/>
  <c r="S15" i="12"/>
  <c r="O15" i="12"/>
  <c r="N15" i="12"/>
  <c r="M15" i="12"/>
  <c r="L15" i="12"/>
  <c r="K15" i="12"/>
  <c r="J15" i="12"/>
  <c r="I15" i="12"/>
  <c r="H15" i="12"/>
  <c r="G15" i="12"/>
  <c r="F15" i="12"/>
  <c r="E15" i="12"/>
  <c r="D15" i="12"/>
  <c r="A15" i="12"/>
  <c r="S14" i="12"/>
  <c r="O14" i="12"/>
  <c r="N14" i="12"/>
  <c r="M14" i="12"/>
  <c r="L14" i="12"/>
  <c r="K14" i="12"/>
  <c r="J14" i="12"/>
  <c r="I14" i="12"/>
  <c r="H14" i="12"/>
  <c r="G14" i="12"/>
  <c r="F14" i="12"/>
  <c r="E14" i="12"/>
  <c r="D14" i="12"/>
  <c r="A14" i="12"/>
  <c r="S13" i="12"/>
  <c r="O13" i="12"/>
  <c r="N13" i="12"/>
  <c r="M13" i="12"/>
  <c r="L13" i="12"/>
  <c r="K13" i="12"/>
  <c r="J13" i="12"/>
  <c r="I13" i="12"/>
  <c r="H13" i="12"/>
  <c r="G13" i="12"/>
  <c r="F13" i="12"/>
  <c r="E13" i="12"/>
  <c r="D13" i="12"/>
  <c r="A13" i="12"/>
  <c r="S12" i="12"/>
  <c r="O12" i="12"/>
  <c r="N12" i="12"/>
  <c r="M12" i="12"/>
  <c r="L12" i="12"/>
  <c r="K12" i="12"/>
  <c r="J12" i="12"/>
  <c r="I12" i="12"/>
  <c r="H12" i="12"/>
  <c r="G12" i="12"/>
  <c r="F12" i="12"/>
  <c r="E12" i="12"/>
  <c r="D12" i="12"/>
  <c r="A12" i="12"/>
  <c r="S11" i="12"/>
  <c r="O11" i="12"/>
  <c r="N11" i="12"/>
  <c r="M11" i="12"/>
  <c r="L11" i="12"/>
  <c r="K11" i="12"/>
  <c r="J11" i="12"/>
  <c r="I11" i="12"/>
  <c r="H11" i="12"/>
  <c r="G11" i="12"/>
  <c r="F11" i="12"/>
  <c r="E11" i="12"/>
  <c r="D11" i="12"/>
  <c r="A11" i="12"/>
  <c r="S10" i="12"/>
  <c r="O10" i="12"/>
  <c r="N10" i="12"/>
  <c r="M10" i="12"/>
  <c r="L10" i="12"/>
  <c r="K10" i="12"/>
  <c r="J10" i="12"/>
  <c r="I10" i="12"/>
  <c r="H10" i="12"/>
  <c r="G10" i="12"/>
  <c r="F10" i="12"/>
  <c r="E10" i="12"/>
  <c r="D10" i="12"/>
  <c r="A10" i="12"/>
  <c r="S9" i="12"/>
  <c r="O9" i="12"/>
  <c r="N9" i="12"/>
  <c r="M9" i="12"/>
  <c r="L9" i="12"/>
  <c r="K9" i="12"/>
  <c r="J9" i="12"/>
  <c r="I9" i="12"/>
  <c r="H9" i="12"/>
  <c r="G9" i="12"/>
  <c r="F9" i="12"/>
  <c r="E9" i="12"/>
  <c r="D9" i="12"/>
  <c r="A9" i="12"/>
  <c r="S8" i="12"/>
  <c r="O8" i="12"/>
  <c r="N8" i="12"/>
  <c r="M8" i="12"/>
  <c r="L8" i="12"/>
  <c r="K8" i="12"/>
  <c r="J8" i="12"/>
  <c r="I8" i="12"/>
  <c r="H8" i="12"/>
  <c r="G8" i="12"/>
  <c r="F8" i="12"/>
  <c r="E8" i="12"/>
  <c r="D8" i="12"/>
  <c r="A8" i="12"/>
  <c r="D6" i="12"/>
  <c r="C6" i="12"/>
  <c r="A6" i="12"/>
  <c r="S7" i="12"/>
  <c r="O7" i="12"/>
  <c r="N7" i="12"/>
  <c r="M7" i="12"/>
  <c r="L7" i="12"/>
  <c r="K7" i="12"/>
  <c r="J7" i="12"/>
  <c r="I7" i="12"/>
  <c r="H7" i="12"/>
  <c r="G7" i="12"/>
  <c r="F7" i="12"/>
  <c r="E7" i="12"/>
  <c r="D7" i="12"/>
  <c r="A7" i="12"/>
  <c r="S5" i="12"/>
  <c r="R5" i="12"/>
  <c r="Q5" i="12"/>
  <c r="P5" i="12"/>
  <c r="O5" i="12"/>
  <c r="N5" i="12"/>
  <c r="M5" i="12"/>
  <c r="L5" i="12"/>
  <c r="K5" i="12"/>
  <c r="J5" i="12"/>
  <c r="I5" i="12"/>
  <c r="H5" i="12"/>
  <c r="G5" i="12"/>
  <c r="F5" i="12"/>
  <c r="E5" i="12"/>
  <c r="D5" i="12"/>
  <c r="C5" i="12"/>
  <c r="A5" i="12"/>
  <c r="S1" i="12"/>
  <c r="P135" i="1"/>
  <c r="Q126" i="12" s="1"/>
  <c r="O135" i="1"/>
  <c r="P126" i="12" s="1"/>
  <c r="P134" i="1"/>
  <c r="O134" i="1"/>
  <c r="P125" i="12" s="1"/>
  <c r="P133" i="1"/>
  <c r="O133" i="1"/>
  <c r="P124" i="12" s="1"/>
  <c r="P132" i="1"/>
  <c r="O132" i="1"/>
  <c r="P123" i="12" s="1"/>
  <c r="P131" i="1"/>
  <c r="Q122" i="12" s="1"/>
  <c r="O131" i="1"/>
  <c r="P122" i="12" s="1"/>
  <c r="P130" i="1"/>
  <c r="Q121" i="12" s="1"/>
  <c r="O130" i="1"/>
  <c r="P121" i="12" s="1"/>
  <c r="P129" i="1"/>
  <c r="O129" i="1"/>
  <c r="P120" i="12" s="1"/>
  <c r="P128" i="1"/>
  <c r="O128" i="1"/>
  <c r="P119" i="12" s="1"/>
  <c r="P127" i="1"/>
  <c r="Q118" i="12" s="1"/>
  <c r="O127" i="1"/>
  <c r="P118" i="12" s="1"/>
  <c r="P126" i="1"/>
  <c r="Q117" i="12" s="1"/>
  <c r="O126" i="1"/>
  <c r="P117" i="12" s="1"/>
  <c r="P125" i="1"/>
  <c r="O125" i="1"/>
  <c r="P116" i="12" s="1"/>
  <c r="P124" i="1"/>
  <c r="O124" i="1"/>
  <c r="P115" i="12" s="1"/>
  <c r="P122" i="1"/>
  <c r="Q114" i="12" s="1"/>
  <c r="O122" i="1"/>
  <c r="P114" i="12" s="1"/>
  <c r="P121" i="1"/>
  <c r="Q121" i="1" s="1"/>
  <c r="R113" i="12" s="1"/>
  <c r="O121" i="1"/>
  <c r="P113" i="12" s="1"/>
  <c r="P120" i="1"/>
  <c r="O120" i="1"/>
  <c r="P112" i="12" s="1"/>
  <c r="P119" i="1"/>
  <c r="O119" i="1"/>
  <c r="P111" i="12" s="1"/>
  <c r="P118" i="1"/>
  <c r="Q110" i="12" s="1"/>
  <c r="O118" i="1"/>
  <c r="P110" i="12" s="1"/>
  <c r="P117" i="1"/>
  <c r="Q117" i="1" s="1"/>
  <c r="R109" i="12" s="1"/>
  <c r="O117" i="1"/>
  <c r="P109" i="12" s="1"/>
  <c r="P116" i="1"/>
  <c r="O116" i="1"/>
  <c r="P108" i="12" s="1"/>
  <c r="P115" i="1"/>
  <c r="O115" i="1"/>
  <c r="P107" i="12" s="1"/>
  <c r="P114" i="1"/>
  <c r="Q106" i="12" s="1"/>
  <c r="O114" i="1"/>
  <c r="P106" i="12" s="1"/>
  <c r="P113" i="1"/>
  <c r="Q105" i="12" s="1"/>
  <c r="O113" i="1"/>
  <c r="P105" i="12" s="1"/>
  <c r="P112" i="1"/>
  <c r="O112" i="1"/>
  <c r="P104" i="12" s="1"/>
  <c r="P111" i="1"/>
  <c r="O111" i="1"/>
  <c r="P103" i="12" s="1"/>
  <c r="P109" i="1"/>
  <c r="Q109" i="1" s="1"/>
  <c r="R102" i="12" s="1"/>
  <c r="O109" i="1"/>
  <c r="P102" i="12" s="1"/>
  <c r="P108" i="1"/>
  <c r="Q108" i="1" s="1"/>
  <c r="R101" i="12" s="1"/>
  <c r="O108" i="1"/>
  <c r="P101" i="12" s="1"/>
  <c r="P107" i="1"/>
  <c r="Q100" i="12" s="1"/>
  <c r="O107" i="1"/>
  <c r="P100" i="12" s="1"/>
  <c r="P106" i="1"/>
  <c r="O106" i="1"/>
  <c r="P99" i="12" s="1"/>
  <c r="P105" i="1"/>
  <c r="Q105" i="1" s="1"/>
  <c r="R98" i="12" s="1"/>
  <c r="O105" i="1"/>
  <c r="P98" i="12" s="1"/>
  <c r="P104" i="1"/>
  <c r="Q104" i="1" s="1"/>
  <c r="R97" i="12" s="1"/>
  <c r="O104" i="1"/>
  <c r="P97" i="12" s="1"/>
  <c r="P103" i="1"/>
  <c r="Q96" i="12" s="1"/>
  <c r="O103" i="1"/>
  <c r="P96" i="12" s="1"/>
  <c r="P102" i="1"/>
  <c r="O102" i="1"/>
  <c r="P95" i="12" s="1"/>
  <c r="P101" i="1"/>
  <c r="Q101" i="1" s="1"/>
  <c r="R94" i="12" s="1"/>
  <c r="O101" i="1"/>
  <c r="P94" i="12" s="1"/>
  <c r="P100" i="1"/>
  <c r="Q100" i="1" s="1"/>
  <c r="R93" i="12" s="1"/>
  <c r="O100" i="1"/>
  <c r="P93" i="12" s="1"/>
  <c r="P99" i="1"/>
  <c r="Q92" i="12" s="1"/>
  <c r="O99" i="1"/>
  <c r="P92" i="12" s="1"/>
  <c r="P98" i="1"/>
  <c r="O98" i="1"/>
  <c r="P96" i="1"/>
  <c r="Q96" i="1" s="1"/>
  <c r="R90" i="12" s="1"/>
  <c r="O96" i="1"/>
  <c r="P90" i="12" s="1"/>
  <c r="P95" i="1"/>
  <c r="Q95" i="1" s="1"/>
  <c r="R89" i="12" s="1"/>
  <c r="O95" i="1"/>
  <c r="P89" i="12" s="1"/>
  <c r="P94" i="1"/>
  <c r="Q88" i="12" s="1"/>
  <c r="O94" i="1"/>
  <c r="P88" i="12" s="1"/>
  <c r="P93" i="1"/>
  <c r="O93" i="1"/>
  <c r="P87" i="12" s="1"/>
  <c r="P92" i="1"/>
  <c r="Q92" i="1" s="1"/>
  <c r="R86" i="12" s="1"/>
  <c r="O92" i="1"/>
  <c r="P86" i="12" s="1"/>
  <c r="P91" i="1"/>
  <c r="Q91" i="1" s="1"/>
  <c r="R85" i="12" s="1"/>
  <c r="O91" i="1"/>
  <c r="P85" i="12" s="1"/>
  <c r="P90" i="1"/>
  <c r="Q84" i="12" s="1"/>
  <c r="O90" i="1"/>
  <c r="P84" i="12" s="1"/>
  <c r="P89" i="1"/>
  <c r="O89" i="1"/>
  <c r="P83" i="12" s="1"/>
  <c r="P88" i="1"/>
  <c r="Q88" i="1" s="1"/>
  <c r="R82" i="12" s="1"/>
  <c r="O88" i="1"/>
  <c r="P82" i="12" s="1"/>
  <c r="P87" i="1"/>
  <c r="Q87" i="1" s="1"/>
  <c r="R81" i="12" s="1"/>
  <c r="O87" i="1"/>
  <c r="P81" i="12" s="1"/>
  <c r="P86" i="1"/>
  <c r="Q80" i="12" s="1"/>
  <c r="O86" i="1"/>
  <c r="P80" i="12" s="1"/>
  <c r="P85" i="1"/>
  <c r="O85" i="1"/>
  <c r="P79" i="12" s="1"/>
  <c r="P83" i="1"/>
  <c r="Q83" i="1" s="1"/>
  <c r="R78" i="12" s="1"/>
  <c r="O83" i="1"/>
  <c r="P78" i="12" s="1"/>
  <c r="P82" i="1"/>
  <c r="Q77" i="12" s="1"/>
  <c r="O82" i="1"/>
  <c r="P77" i="12" s="1"/>
  <c r="P81" i="1"/>
  <c r="O81" i="1"/>
  <c r="P76" i="12" s="1"/>
  <c r="P80" i="1"/>
  <c r="O80" i="1"/>
  <c r="P75" i="12" s="1"/>
  <c r="P79" i="1"/>
  <c r="Q74" i="12" s="1"/>
  <c r="O79" i="1"/>
  <c r="P74" i="12" s="1"/>
  <c r="P78" i="1"/>
  <c r="Q73" i="12" s="1"/>
  <c r="O78" i="1"/>
  <c r="P73" i="12" s="1"/>
  <c r="P77" i="1"/>
  <c r="O77" i="1"/>
  <c r="P72" i="12" s="1"/>
  <c r="P76" i="1"/>
  <c r="O76" i="1"/>
  <c r="P71" i="12" s="1"/>
  <c r="P75" i="1"/>
  <c r="Q75" i="1" s="1"/>
  <c r="R70" i="12" s="1"/>
  <c r="O75" i="1"/>
  <c r="P74" i="1"/>
  <c r="Q69" i="12" s="1"/>
  <c r="O74" i="1"/>
  <c r="P69" i="12" s="1"/>
  <c r="P73" i="1"/>
  <c r="O73" i="1"/>
  <c r="P68" i="12" s="1"/>
  <c r="P72" i="1"/>
  <c r="O72" i="1"/>
  <c r="P67" i="12" s="1"/>
  <c r="P70" i="1"/>
  <c r="Q70" i="1" s="1"/>
  <c r="R66" i="12" s="1"/>
  <c r="O70" i="1"/>
  <c r="P66" i="12" s="1"/>
  <c r="P69" i="1"/>
  <c r="Q69" i="1" s="1"/>
  <c r="R65" i="12" s="1"/>
  <c r="O69" i="1"/>
  <c r="P65" i="12" s="1"/>
  <c r="P68" i="1"/>
  <c r="Q64" i="12" s="1"/>
  <c r="O68" i="1"/>
  <c r="P64" i="12" s="1"/>
  <c r="P67" i="1"/>
  <c r="O67" i="1"/>
  <c r="P63" i="12" s="1"/>
  <c r="P66" i="1"/>
  <c r="Q66" i="1" s="1"/>
  <c r="R62" i="12" s="1"/>
  <c r="O66" i="1"/>
  <c r="P62" i="12" s="1"/>
  <c r="P65" i="1"/>
  <c r="Q65" i="1" s="1"/>
  <c r="R61" i="12" s="1"/>
  <c r="O65" i="1"/>
  <c r="P61" i="12" s="1"/>
  <c r="P64" i="1"/>
  <c r="Q60" i="12" s="1"/>
  <c r="O64" i="1"/>
  <c r="P60" i="12" s="1"/>
  <c r="P63" i="1"/>
  <c r="O63" i="1"/>
  <c r="P59" i="12" s="1"/>
  <c r="P62" i="1"/>
  <c r="Q62" i="1" s="1"/>
  <c r="R58" i="12" s="1"/>
  <c r="O62" i="1"/>
  <c r="P58" i="12" s="1"/>
  <c r="P61" i="1"/>
  <c r="Q61" i="1" s="1"/>
  <c r="R57" i="12" s="1"/>
  <c r="O61" i="1"/>
  <c r="P57" i="12" s="1"/>
  <c r="P60" i="1"/>
  <c r="Q56" i="12" s="1"/>
  <c r="O60" i="1"/>
  <c r="P56" i="12" s="1"/>
  <c r="P59" i="1"/>
  <c r="O59" i="1"/>
  <c r="P57" i="1"/>
  <c r="Q57" i="1" s="1"/>
  <c r="R54" i="12" s="1"/>
  <c r="O57" i="1"/>
  <c r="P54" i="12" s="1"/>
  <c r="P56" i="1"/>
  <c r="Q56" i="1" s="1"/>
  <c r="O56" i="1"/>
  <c r="P53" i="12" s="1"/>
  <c r="P55" i="1"/>
  <c r="Q52" i="12" s="1"/>
  <c r="O55" i="1"/>
  <c r="P52" i="12" s="1"/>
  <c r="P54" i="1"/>
  <c r="O54" i="1"/>
  <c r="P51" i="12" s="1"/>
  <c r="P53" i="1"/>
  <c r="Q53" i="1" s="1"/>
  <c r="R50" i="12" s="1"/>
  <c r="O53" i="1"/>
  <c r="P50" i="12" s="1"/>
  <c r="P52" i="1"/>
  <c r="Q52" i="1" s="1"/>
  <c r="R49" i="12" s="1"/>
  <c r="O52" i="1"/>
  <c r="P49" i="12" s="1"/>
  <c r="P51" i="1"/>
  <c r="Q48" i="12" s="1"/>
  <c r="O51" i="1"/>
  <c r="P48" i="12" s="1"/>
  <c r="P50" i="1"/>
  <c r="O50" i="1"/>
  <c r="P47" i="12" s="1"/>
  <c r="P49" i="1"/>
  <c r="Q49" i="1" s="1"/>
  <c r="R46" i="12" s="1"/>
  <c r="O49" i="1"/>
  <c r="P46" i="12" s="1"/>
  <c r="P48" i="1"/>
  <c r="Q48" i="1" s="1"/>
  <c r="O48" i="1"/>
  <c r="P45" i="12" s="1"/>
  <c r="Q47" i="1"/>
  <c r="R44" i="12" s="1"/>
  <c r="P47" i="1"/>
  <c r="Q44" i="12" s="1"/>
  <c r="O47" i="1"/>
  <c r="P44" i="12" s="1"/>
  <c r="P46" i="1"/>
  <c r="O46" i="1"/>
  <c r="O58" i="1" s="1"/>
  <c r="P44" i="1"/>
  <c r="Q44" i="1" s="1"/>
  <c r="R42" i="12" s="1"/>
  <c r="O44" i="1"/>
  <c r="P42" i="12" s="1"/>
  <c r="P43" i="1"/>
  <c r="Q43" i="1" s="1"/>
  <c r="R41" i="12" s="1"/>
  <c r="O43" i="1"/>
  <c r="P41" i="12" s="1"/>
  <c r="P42" i="1"/>
  <c r="Q40" i="12" s="1"/>
  <c r="O42" i="1"/>
  <c r="P40" i="12" s="1"/>
  <c r="P41" i="1"/>
  <c r="O41" i="1"/>
  <c r="P39" i="12" s="1"/>
  <c r="P40" i="1"/>
  <c r="Q40" i="1" s="1"/>
  <c r="R38" i="12" s="1"/>
  <c r="O40" i="1"/>
  <c r="P38" i="12" s="1"/>
  <c r="P39" i="1"/>
  <c r="Q39" i="1" s="1"/>
  <c r="R37" i="12" s="1"/>
  <c r="O39" i="1"/>
  <c r="P37" i="12" s="1"/>
  <c r="P38" i="1"/>
  <c r="Q36" i="12" s="1"/>
  <c r="O38" i="1"/>
  <c r="P36" i="12" s="1"/>
  <c r="P37" i="1"/>
  <c r="O37" i="1"/>
  <c r="P35" i="12" s="1"/>
  <c r="P36" i="1"/>
  <c r="Q36" i="1" s="1"/>
  <c r="R34" i="12" s="1"/>
  <c r="O36" i="1"/>
  <c r="P34" i="12" s="1"/>
  <c r="P35" i="1"/>
  <c r="Q35" i="1" s="1"/>
  <c r="R33" i="12" s="1"/>
  <c r="O35" i="1"/>
  <c r="P33" i="12" s="1"/>
  <c r="P34" i="1"/>
  <c r="Q32" i="12" s="1"/>
  <c r="O34" i="1"/>
  <c r="P32" i="12" s="1"/>
  <c r="P33" i="1"/>
  <c r="O33" i="1"/>
  <c r="P31" i="1"/>
  <c r="Q31" i="1" s="1"/>
  <c r="R30" i="12" s="1"/>
  <c r="O31" i="1"/>
  <c r="P30" i="12" s="1"/>
  <c r="P30" i="1"/>
  <c r="Q30" i="1" s="1"/>
  <c r="R29" i="12" s="1"/>
  <c r="O30" i="1"/>
  <c r="P29" i="12" s="1"/>
  <c r="P29" i="1"/>
  <c r="Q28" i="12" s="1"/>
  <c r="O29" i="1"/>
  <c r="P28" i="12" s="1"/>
  <c r="P28" i="1"/>
  <c r="O28" i="1"/>
  <c r="P27" i="12" s="1"/>
  <c r="P27" i="1"/>
  <c r="Q27" i="1" s="1"/>
  <c r="R26" i="12" s="1"/>
  <c r="O27" i="1"/>
  <c r="P26" i="12" s="1"/>
  <c r="P26" i="1"/>
  <c r="Q26" i="1" s="1"/>
  <c r="R25" i="12" s="1"/>
  <c r="O26" i="1"/>
  <c r="P25" i="12" s="1"/>
  <c r="P25" i="1"/>
  <c r="Q25" i="1" s="1"/>
  <c r="R24" i="12" s="1"/>
  <c r="O25" i="1"/>
  <c r="P24" i="12" s="1"/>
  <c r="P24" i="1"/>
  <c r="Q24" i="1" s="1"/>
  <c r="R23" i="12" s="1"/>
  <c r="O24" i="1"/>
  <c r="P23" i="1"/>
  <c r="Q23" i="1" s="1"/>
  <c r="R22" i="12" s="1"/>
  <c r="O23" i="1"/>
  <c r="P22" i="12" s="1"/>
  <c r="P22" i="1"/>
  <c r="Q22" i="1" s="1"/>
  <c r="R21" i="12" s="1"/>
  <c r="O22" i="1"/>
  <c r="P21" i="12" s="1"/>
  <c r="P21" i="1"/>
  <c r="Q21" i="1" s="1"/>
  <c r="R20" i="12" s="1"/>
  <c r="O21" i="1"/>
  <c r="P20" i="12" s="1"/>
  <c r="P20" i="1"/>
  <c r="Q20" i="1" s="1"/>
  <c r="R19" i="12" s="1"/>
  <c r="O20" i="1"/>
  <c r="P18" i="1"/>
  <c r="Q18" i="1" s="1"/>
  <c r="R18" i="12" s="1"/>
  <c r="O18" i="1"/>
  <c r="P18" i="12" s="1"/>
  <c r="P17" i="1"/>
  <c r="Q17" i="1" s="1"/>
  <c r="R17" i="12" s="1"/>
  <c r="O17" i="1"/>
  <c r="P17" i="12" s="1"/>
  <c r="P16" i="1"/>
  <c r="Q16" i="12" s="1"/>
  <c r="O16" i="1"/>
  <c r="P16" i="12" s="1"/>
  <c r="P15" i="1"/>
  <c r="Q15" i="1" s="1"/>
  <c r="R15" i="12" s="1"/>
  <c r="O15" i="1"/>
  <c r="P15" i="12" s="1"/>
  <c r="P14" i="1"/>
  <c r="Q14" i="1" s="1"/>
  <c r="R14" i="12" s="1"/>
  <c r="O14" i="1"/>
  <c r="P14" i="12" s="1"/>
  <c r="P13" i="1"/>
  <c r="Q13" i="1" s="1"/>
  <c r="R13" i="12" s="1"/>
  <c r="O13" i="1"/>
  <c r="P13" i="12" s="1"/>
  <c r="P12" i="1"/>
  <c r="Q12" i="12" s="1"/>
  <c r="O12" i="1"/>
  <c r="P12" i="12" s="1"/>
  <c r="P11" i="1"/>
  <c r="Q11" i="1" s="1"/>
  <c r="R11" i="12" s="1"/>
  <c r="O11" i="1"/>
  <c r="P11" i="12" s="1"/>
  <c r="P10" i="1"/>
  <c r="Q10" i="1" s="1"/>
  <c r="R10" i="12" s="1"/>
  <c r="O10" i="1"/>
  <c r="P10" i="12" s="1"/>
  <c r="P9" i="1"/>
  <c r="Q9" i="1" s="1"/>
  <c r="R9" i="12" s="1"/>
  <c r="O9" i="1"/>
  <c r="P9" i="12" s="1"/>
  <c r="P8" i="1"/>
  <c r="Q8" i="1" s="1"/>
  <c r="R8" i="12" s="1"/>
  <c r="O8" i="1"/>
  <c r="P8" i="12" s="1"/>
  <c r="P7" i="1"/>
  <c r="Q7" i="12" s="1"/>
  <c r="O7" i="1"/>
  <c r="P7" i="12" s="1"/>
  <c r="P5" i="1"/>
  <c r="O5" i="1"/>
  <c r="B122" i="1"/>
  <c r="B121" i="1"/>
  <c r="C113" i="12" s="1"/>
  <c r="B120" i="1"/>
  <c r="B119" i="1"/>
  <c r="B111" i="13" s="1"/>
  <c r="B118" i="1"/>
  <c r="B117" i="1"/>
  <c r="B109" i="13" s="1"/>
  <c r="B116" i="1"/>
  <c r="B115" i="1"/>
  <c r="B107" i="13" s="1"/>
  <c r="B114" i="1"/>
  <c r="B113" i="1"/>
  <c r="B105" i="13" s="1"/>
  <c r="B112" i="1"/>
  <c r="B111" i="1"/>
  <c r="C103" i="12" s="1"/>
  <c r="B109" i="1"/>
  <c r="B108" i="1"/>
  <c r="B101" i="13" s="1"/>
  <c r="B107" i="1"/>
  <c r="B106" i="1"/>
  <c r="B99" i="13" s="1"/>
  <c r="B105" i="1"/>
  <c r="B104" i="1"/>
  <c r="C97" i="12" s="1"/>
  <c r="B103" i="1"/>
  <c r="B102" i="1"/>
  <c r="B95" i="13" s="1"/>
  <c r="B101" i="1"/>
  <c r="B100" i="1"/>
  <c r="B93" i="13" s="1"/>
  <c r="B99" i="1"/>
  <c r="B98" i="1"/>
  <c r="B91" i="13" s="1"/>
  <c r="B96" i="1"/>
  <c r="B95" i="1"/>
  <c r="B89" i="13" s="1"/>
  <c r="B94" i="1"/>
  <c r="B93" i="1"/>
  <c r="C87" i="12" s="1"/>
  <c r="B92" i="1"/>
  <c r="B91" i="1"/>
  <c r="B85" i="13" s="1"/>
  <c r="B90" i="1"/>
  <c r="B89" i="1"/>
  <c r="B83" i="13" s="1"/>
  <c r="B88" i="1"/>
  <c r="B87" i="1"/>
  <c r="C81" i="12" s="1"/>
  <c r="B86" i="1"/>
  <c r="B85" i="1"/>
  <c r="B79" i="13" s="1"/>
  <c r="B83" i="1"/>
  <c r="B82" i="1"/>
  <c r="B77" i="13" s="1"/>
  <c r="B81" i="1"/>
  <c r="B76" i="13" s="1"/>
  <c r="B80" i="1"/>
  <c r="B75" i="13" s="1"/>
  <c r="B79" i="1"/>
  <c r="B74" i="13" s="1"/>
  <c r="B78" i="1"/>
  <c r="C73" i="12" s="1"/>
  <c r="B77" i="1"/>
  <c r="B72" i="13" s="1"/>
  <c r="B76" i="1"/>
  <c r="C71" i="12" s="1"/>
  <c r="B75" i="1"/>
  <c r="B70" i="13" s="1"/>
  <c r="B74" i="1"/>
  <c r="B69" i="13" s="1"/>
  <c r="B73" i="1"/>
  <c r="B68" i="13" s="1"/>
  <c r="B72" i="1"/>
  <c r="B67" i="13" s="1"/>
  <c r="B70" i="1"/>
  <c r="B66" i="13" s="1"/>
  <c r="B69" i="1"/>
  <c r="C65" i="12" s="1"/>
  <c r="B68" i="1"/>
  <c r="B64" i="13" s="1"/>
  <c r="B67" i="1"/>
  <c r="C63" i="12" s="1"/>
  <c r="B66" i="1"/>
  <c r="B62" i="13" s="1"/>
  <c r="B65" i="1"/>
  <c r="B61" i="13" s="1"/>
  <c r="B64" i="1"/>
  <c r="B60" i="13" s="1"/>
  <c r="B63" i="1"/>
  <c r="B59" i="13" s="1"/>
  <c r="B62" i="1"/>
  <c r="B58" i="13" s="1"/>
  <c r="B61" i="1"/>
  <c r="C57" i="12" s="1"/>
  <c r="B60" i="1"/>
  <c r="B56" i="13" s="1"/>
  <c r="B59" i="1"/>
  <c r="C55" i="12" s="1"/>
  <c r="B57" i="1"/>
  <c r="B54" i="13" s="1"/>
  <c r="B56" i="1"/>
  <c r="B53" i="13" s="1"/>
  <c r="B55" i="1"/>
  <c r="B52" i="13" s="1"/>
  <c r="B54" i="1"/>
  <c r="B51" i="13" s="1"/>
  <c r="B53" i="1"/>
  <c r="B50" i="13" s="1"/>
  <c r="B52" i="1"/>
  <c r="B51" i="1"/>
  <c r="B48" i="13" s="1"/>
  <c r="B50" i="1"/>
  <c r="C47" i="12" s="1"/>
  <c r="B49" i="1"/>
  <c r="B46" i="13" s="1"/>
  <c r="B48" i="1"/>
  <c r="B45" i="13" s="1"/>
  <c r="B47" i="1"/>
  <c r="B44" i="13" s="1"/>
  <c r="B46" i="1"/>
  <c r="B43" i="13" s="1"/>
  <c r="B44" i="1"/>
  <c r="B42" i="13" s="1"/>
  <c r="B43" i="1"/>
  <c r="C41" i="12" s="1"/>
  <c r="B42" i="1"/>
  <c r="B40" i="13" s="1"/>
  <c r="B41" i="1"/>
  <c r="C39" i="12" s="1"/>
  <c r="B40" i="1"/>
  <c r="B38" i="13" s="1"/>
  <c r="B39" i="1"/>
  <c r="B37" i="13" s="1"/>
  <c r="B38" i="1"/>
  <c r="B36" i="13" s="1"/>
  <c r="B37" i="1"/>
  <c r="B35" i="13" s="1"/>
  <c r="B36" i="1"/>
  <c r="B34" i="13" s="1"/>
  <c r="B35" i="1"/>
  <c r="C33" i="12" s="1"/>
  <c r="B34" i="1"/>
  <c r="B32" i="13" s="1"/>
  <c r="B33" i="1"/>
  <c r="C31" i="12" s="1"/>
  <c r="B31" i="1"/>
  <c r="B30" i="13" s="1"/>
  <c r="B30" i="1"/>
  <c r="B29" i="13" s="1"/>
  <c r="B29" i="1"/>
  <c r="B28" i="13" s="1"/>
  <c r="B28" i="1"/>
  <c r="B27" i="13" s="1"/>
  <c r="B27" i="1"/>
  <c r="B26" i="13" s="1"/>
  <c r="B26" i="1"/>
  <c r="C25" i="12" s="1"/>
  <c r="B25" i="1"/>
  <c r="B24" i="13" s="1"/>
  <c r="B24" i="1"/>
  <c r="C23" i="12" s="1"/>
  <c r="B23" i="1"/>
  <c r="B22" i="13" s="1"/>
  <c r="B22" i="1"/>
  <c r="B21" i="13" s="1"/>
  <c r="B21" i="1"/>
  <c r="B20" i="13" s="1"/>
  <c r="B20" i="1"/>
  <c r="B19" i="13" s="1"/>
  <c r="B18" i="1"/>
  <c r="B18" i="13" s="1"/>
  <c r="B17" i="1"/>
  <c r="B16" i="1"/>
  <c r="B16" i="13" s="1"/>
  <c r="B15" i="1"/>
  <c r="C15" i="12" s="1"/>
  <c r="B14" i="1"/>
  <c r="B14" i="13" s="1"/>
  <c r="B13" i="1"/>
  <c r="B13" i="13" s="1"/>
  <c r="B12" i="1"/>
  <c r="B12" i="13" s="1"/>
  <c r="B11" i="1"/>
  <c r="B11" i="13" s="1"/>
  <c r="B10" i="1"/>
  <c r="B10" i="13" s="1"/>
  <c r="B9" i="1"/>
  <c r="C9" i="12" s="1"/>
  <c r="B8" i="1"/>
  <c r="B8" i="13" s="1"/>
  <c r="B7" i="1"/>
  <c r="B7" i="13" s="1"/>
  <c r="Q118" i="1" l="1"/>
  <c r="R110" i="12" s="1"/>
  <c r="Q62" i="12"/>
  <c r="Q34" i="1"/>
  <c r="R32" i="12" s="1"/>
  <c r="O110" i="1"/>
  <c r="Q103" i="1"/>
  <c r="R96" i="12" s="1"/>
  <c r="Q26" i="12"/>
  <c r="Q54" i="12"/>
  <c r="Q68" i="1"/>
  <c r="R64" i="12" s="1"/>
  <c r="Q12" i="1"/>
  <c r="R12" i="12" s="1"/>
  <c r="Q90" i="1"/>
  <c r="R84" i="12" s="1"/>
  <c r="Q113" i="1"/>
  <c r="R105" i="12" s="1"/>
  <c r="Q127" i="1"/>
  <c r="R118" i="12" s="1"/>
  <c r="Q13" i="12"/>
  <c r="K85" i="13"/>
  <c r="Q14" i="12"/>
  <c r="Q46" i="12"/>
  <c r="G83" i="13"/>
  <c r="P58" i="1"/>
  <c r="Q51" i="1"/>
  <c r="R48" i="12" s="1"/>
  <c r="Q107" i="1"/>
  <c r="R100" i="12" s="1"/>
  <c r="N22" i="13"/>
  <c r="H24" i="13"/>
  <c r="I123" i="13"/>
  <c r="Q113" i="12"/>
  <c r="O32" i="1"/>
  <c r="Q29" i="1"/>
  <c r="R28" i="12" s="1"/>
  <c r="O71" i="1"/>
  <c r="Q64" i="1"/>
  <c r="R60" i="12" s="1"/>
  <c r="Q71" i="13" s="1"/>
  <c r="Q74" i="1"/>
  <c r="R69" i="12" s="1"/>
  <c r="Q86" i="1"/>
  <c r="R80" i="12" s="1"/>
  <c r="G21" i="13"/>
  <c r="K21" i="13"/>
  <c r="Q21" i="12"/>
  <c r="C33" i="13"/>
  <c r="D36" i="13"/>
  <c r="N38" i="13"/>
  <c r="H40" i="13"/>
  <c r="L40" i="13"/>
  <c r="G45" i="13"/>
  <c r="H48" i="13"/>
  <c r="K60" i="13"/>
  <c r="N70" i="13"/>
  <c r="L71" i="13"/>
  <c r="C77" i="13"/>
  <c r="P91" i="12"/>
  <c r="O97" i="13" s="1"/>
  <c r="P126" i="13"/>
  <c r="Q16" i="1"/>
  <c r="R16" i="12" s="1"/>
  <c r="Q20" i="13" s="1"/>
  <c r="Q79" i="1"/>
  <c r="R74" i="12" s="1"/>
  <c r="Q79" i="13" s="1"/>
  <c r="D20" i="13"/>
  <c r="L24" i="13"/>
  <c r="Q89" i="12"/>
  <c r="O45" i="1"/>
  <c r="O84" i="1"/>
  <c r="E18" i="13"/>
  <c r="I18" i="13"/>
  <c r="M18" i="13"/>
  <c r="Q10" i="12"/>
  <c r="Q17" i="12"/>
  <c r="F34" i="13"/>
  <c r="J34" i="13"/>
  <c r="G37" i="13"/>
  <c r="K37" i="13"/>
  <c r="Q33" i="12"/>
  <c r="I51" i="13"/>
  <c r="P43" i="12"/>
  <c r="O47" i="13" s="1"/>
  <c r="I59" i="13"/>
  <c r="Q49" i="12"/>
  <c r="M67" i="13"/>
  <c r="E73" i="13"/>
  <c r="Q65" i="12"/>
  <c r="N93" i="13"/>
  <c r="Q7" i="1"/>
  <c r="R7" i="12" s="1"/>
  <c r="Q41" i="1"/>
  <c r="R39" i="12" s="1"/>
  <c r="Q39" i="12"/>
  <c r="Q59" i="1"/>
  <c r="R55" i="12" s="1"/>
  <c r="Q55" i="12"/>
  <c r="Q82" i="1"/>
  <c r="R77" i="12" s="1"/>
  <c r="Q98" i="1"/>
  <c r="R91" i="12" s="1"/>
  <c r="Q91" i="12"/>
  <c r="Q130" i="1"/>
  <c r="R121" i="12" s="1"/>
  <c r="Q135" i="1"/>
  <c r="P110" i="1"/>
  <c r="P71" i="1"/>
  <c r="P32" i="1"/>
  <c r="Q8" i="12"/>
  <c r="Q20" i="12"/>
  <c r="Q24" i="12"/>
  <c r="Q29" i="12"/>
  <c r="P31" i="12"/>
  <c r="O35" i="13" s="1"/>
  <c r="Q37" i="12"/>
  <c r="C49" i="13"/>
  <c r="Q45" i="12"/>
  <c r="Q53" i="12"/>
  <c r="P55" i="12"/>
  <c r="O63" i="13" s="1"/>
  <c r="Q61" i="12"/>
  <c r="F79" i="13"/>
  <c r="P70" i="12"/>
  <c r="O79" i="13" s="1"/>
  <c r="Q85" i="12"/>
  <c r="Q93" i="12"/>
  <c r="Q101" i="12"/>
  <c r="P105" i="13" s="1"/>
  <c r="Q109" i="12"/>
  <c r="B113" i="13"/>
  <c r="Q28" i="1"/>
  <c r="R27" i="12" s="1"/>
  <c r="Q33" i="13" s="1"/>
  <c r="Q27" i="12"/>
  <c r="Q46" i="1"/>
  <c r="Q43" i="12"/>
  <c r="Q63" i="1"/>
  <c r="R59" i="12" s="1"/>
  <c r="Q59" i="12"/>
  <c r="Q73" i="1"/>
  <c r="R68" i="12" s="1"/>
  <c r="Q68" i="12"/>
  <c r="Q76" i="1"/>
  <c r="R71" i="12" s="1"/>
  <c r="Q71" i="12"/>
  <c r="P80" i="13" s="1"/>
  <c r="Q81" i="1"/>
  <c r="R76" i="12" s="1"/>
  <c r="Q76" i="12"/>
  <c r="Q85" i="1"/>
  <c r="R79" i="12" s="1"/>
  <c r="Q79" i="12"/>
  <c r="Q102" i="1"/>
  <c r="R95" i="12" s="1"/>
  <c r="Q95" i="12"/>
  <c r="Q112" i="1"/>
  <c r="R104" i="12" s="1"/>
  <c r="Q104" i="12"/>
  <c r="Q115" i="1"/>
  <c r="R107" i="12" s="1"/>
  <c r="Q107" i="12"/>
  <c r="Q120" i="1"/>
  <c r="R112" i="12" s="1"/>
  <c r="Q112" i="12"/>
  <c r="Q124" i="1"/>
  <c r="R115" i="12" s="1"/>
  <c r="Q115" i="12"/>
  <c r="Q129" i="1"/>
  <c r="R120" i="12" s="1"/>
  <c r="Q120" i="12"/>
  <c r="Q132" i="1"/>
  <c r="R123" i="12" s="1"/>
  <c r="Q123" i="12"/>
  <c r="P136" i="1"/>
  <c r="Q125" i="12"/>
  <c r="O123" i="1"/>
  <c r="O97" i="1"/>
  <c r="O19" i="1"/>
  <c r="Q9" i="12"/>
  <c r="Q25" i="12"/>
  <c r="Q70" i="12"/>
  <c r="Q78" i="12"/>
  <c r="Q86" i="12"/>
  <c r="P95" i="13" s="1"/>
  <c r="Q102" i="12"/>
  <c r="C17" i="12"/>
  <c r="B17" i="13"/>
  <c r="C49" i="12"/>
  <c r="B49" i="13"/>
  <c r="Q33" i="1"/>
  <c r="R31" i="12" s="1"/>
  <c r="Q31" i="12"/>
  <c r="Q38" i="1"/>
  <c r="R36" i="12" s="1"/>
  <c r="Q50" i="1"/>
  <c r="R47" i="12" s="1"/>
  <c r="Q47" i="12"/>
  <c r="Q55" i="1"/>
  <c r="R52" i="12" s="1"/>
  <c r="Q63" i="13" s="1"/>
  <c r="Q67" i="1"/>
  <c r="R63" i="12" s="1"/>
  <c r="Q63" i="12"/>
  <c r="Q78" i="1"/>
  <c r="R73" i="12" s="1"/>
  <c r="Q89" i="1"/>
  <c r="R83" i="12" s="1"/>
  <c r="Q83" i="12"/>
  <c r="Q94" i="1"/>
  <c r="R88" i="12" s="1"/>
  <c r="Q106" i="1"/>
  <c r="R99" i="12" s="1"/>
  <c r="Q99" i="12"/>
  <c r="Q126" i="1"/>
  <c r="R117" i="12" s="1"/>
  <c r="P123" i="1"/>
  <c r="P97" i="1"/>
  <c r="P84" i="1"/>
  <c r="P45" i="1"/>
  <c r="P19" i="1"/>
  <c r="Q18" i="12"/>
  <c r="P19" i="12"/>
  <c r="O23" i="13" s="1"/>
  <c r="Q22" i="12"/>
  <c r="P31" i="13" s="1"/>
  <c r="Q41" i="12"/>
  <c r="O60" i="13"/>
  <c r="Q57" i="12"/>
  <c r="P67" i="13" s="1"/>
  <c r="Q81" i="12"/>
  <c r="Q97" i="12"/>
  <c r="Q37" i="1"/>
  <c r="R35" i="12" s="1"/>
  <c r="Q35" i="12"/>
  <c r="Q42" i="1"/>
  <c r="R40" i="12" s="1"/>
  <c r="Q54" i="1"/>
  <c r="R51" i="12" s="1"/>
  <c r="Q51" i="12"/>
  <c r="Q60" i="1"/>
  <c r="R56" i="12" s="1"/>
  <c r="Q72" i="1"/>
  <c r="R67" i="12" s="1"/>
  <c r="Q67" i="12"/>
  <c r="Q77" i="1"/>
  <c r="R72" i="12" s="1"/>
  <c r="Q72" i="12"/>
  <c r="Q80" i="1"/>
  <c r="R75" i="12" s="1"/>
  <c r="Q75" i="12"/>
  <c r="Q93" i="1"/>
  <c r="R87" i="12" s="1"/>
  <c r="Q87" i="12"/>
  <c r="Q99" i="1"/>
  <c r="R92" i="12" s="1"/>
  <c r="Q111" i="1"/>
  <c r="R103" i="12" s="1"/>
  <c r="Q103" i="12"/>
  <c r="Q114" i="1"/>
  <c r="R106" i="12" s="1"/>
  <c r="Q116" i="1"/>
  <c r="R108" i="12" s="1"/>
  <c r="Q108" i="12"/>
  <c r="Q119" i="1"/>
  <c r="R111" i="12" s="1"/>
  <c r="Q111" i="12"/>
  <c r="Q122" i="1"/>
  <c r="R114" i="12" s="1"/>
  <c r="Q125" i="1"/>
  <c r="R116" i="12" s="1"/>
  <c r="Q116" i="12"/>
  <c r="Q128" i="1"/>
  <c r="R119" i="12" s="1"/>
  <c r="Q119" i="12"/>
  <c r="Q131" i="1"/>
  <c r="R122" i="12" s="1"/>
  <c r="Q133" i="1"/>
  <c r="R124" i="12" s="1"/>
  <c r="Q124" i="12"/>
  <c r="Q11" i="12"/>
  <c r="Q15" i="12"/>
  <c r="Q19" i="12"/>
  <c r="Q23" i="12"/>
  <c r="F42" i="13"/>
  <c r="Q34" i="12"/>
  <c r="Q42" i="12"/>
  <c r="J56" i="13"/>
  <c r="Q50" i="12"/>
  <c r="L68" i="13"/>
  <c r="Q58" i="12"/>
  <c r="M71" i="13"/>
  <c r="Q66" i="12"/>
  <c r="Q82" i="12"/>
  <c r="Q90" i="12"/>
  <c r="Q98" i="12"/>
  <c r="B81" i="13"/>
  <c r="H77" i="13"/>
  <c r="M76" i="13"/>
  <c r="D77" i="13"/>
  <c r="L77" i="13"/>
  <c r="C78" i="13"/>
  <c r="G78" i="13"/>
  <c r="K78" i="13"/>
  <c r="N79" i="13"/>
  <c r="E80" i="13"/>
  <c r="M80" i="13"/>
  <c r="D81" i="13"/>
  <c r="G82" i="13"/>
  <c r="O82" i="13"/>
  <c r="J83" i="13"/>
  <c r="I84" i="13"/>
  <c r="H85" i="13"/>
  <c r="G86" i="13"/>
  <c r="O86" i="13"/>
  <c r="N87" i="13"/>
  <c r="E88" i="13"/>
  <c r="M88" i="13"/>
  <c r="D89" i="13"/>
  <c r="L89" i="13"/>
  <c r="C90" i="13"/>
  <c r="K90" i="13"/>
  <c r="F91" i="13"/>
  <c r="N91" i="13"/>
  <c r="E92" i="13"/>
  <c r="M92" i="13"/>
  <c r="D93" i="13"/>
  <c r="L93" i="13"/>
  <c r="C94" i="13"/>
  <c r="K94" i="13"/>
  <c r="J95" i="13"/>
  <c r="I96" i="13"/>
  <c r="D97" i="13"/>
  <c r="L97" i="13"/>
  <c r="C98" i="13"/>
  <c r="K98" i="13"/>
  <c r="F99" i="13"/>
  <c r="N99" i="13"/>
  <c r="E100" i="13"/>
  <c r="M100" i="13"/>
  <c r="D101" i="13"/>
  <c r="L101" i="13"/>
  <c r="C102" i="13"/>
  <c r="K102" i="13"/>
  <c r="F103" i="13"/>
  <c r="N103" i="13"/>
  <c r="E104" i="13"/>
  <c r="M104" i="13"/>
  <c r="D105" i="13"/>
  <c r="L105" i="13"/>
  <c r="C106" i="13"/>
  <c r="K106" i="13"/>
  <c r="F107" i="13"/>
  <c r="N107" i="13"/>
  <c r="E108" i="13"/>
  <c r="M108" i="13"/>
  <c r="H109" i="13"/>
  <c r="L109" i="13"/>
  <c r="C110" i="13"/>
  <c r="K110" i="13"/>
  <c r="F111" i="13"/>
  <c r="N111" i="13"/>
  <c r="E112" i="13"/>
  <c r="M112" i="13"/>
  <c r="D113" i="13"/>
  <c r="L113" i="13"/>
  <c r="C114" i="13"/>
  <c r="K114" i="13"/>
  <c r="F115" i="13"/>
  <c r="N115" i="13"/>
  <c r="E116" i="13"/>
  <c r="M116" i="13"/>
  <c r="D117" i="13"/>
  <c r="L117" i="13"/>
  <c r="G118" i="13"/>
  <c r="K118" i="13"/>
  <c r="J119" i="13"/>
  <c r="I120" i="13"/>
  <c r="H121" i="13"/>
  <c r="G122" i="13"/>
  <c r="K122" i="13"/>
  <c r="H125" i="13"/>
  <c r="L125" i="13"/>
  <c r="J79" i="13"/>
  <c r="I80" i="13"/>
  <c r="H81" i="13"/>
  <c r="L81" i="13"/>
  <c r="C82" i="13"/>
  <c r="K82" i="13"/>
  <c r="F83" i="13"/>
  <c r="N83" i="13"/>
  <c r="E84" i="13"/>
  <c r="M84" i="13"/>
  <c r="D85" i="13"/>
  <c r="L85" i="13"/>
  <c r="C86" i="13"/>
  <c r="K86" i="13"/>
  <c r="F87" i="13"/>
  <c r="J87" i="13"/>
  <c r="I88" i="13"/>
  <c r="H89" i="13"/>
  <c r="G90" i="13"/>
  <c r="O90" i="13"/>
  <c r="J91" i="13"/>
  <c r="I92" i="13"/>
  <c r="H93" i="13"/>
  <c r="G94" i="13"/>
  <c r="O94" i="13"/>
  <c r="F95" i="13"/>
  <c r="N95" i="13"/>
  <c r="E96" i="13"/>
  <c r="M96" i="13"/>
  <c r="H97" i="13"/>
  <c r="G98" i="13"/>
  <c r="O98" i="13"/>
  <c r="J99" i="13"/>
  <c r="I100" i="13"/>
  <c r="H101" i="13"/>
  <c r="G102" i="13"/>
  <c r="O102" i="13"/>
  <c r="J103" i="13"/>
  <c r="I104" i="13"/>
  <c r="H105" i="13"/>
  <c r="G106" i="13"/>
  <c r="O106" i="13"/>
  <c r="J107" i="13"/>
  <c r="I108" i="13"/>
  <c r="D109" i="13"/>
  <c r="G110" i="13"/>
  <c r="O110" i="13"/>
  <c r="J111" i="13"/>
  <c r="I112" i="13"/>
  <c r="H113" i="13"/>
  <c r="G114" i="13"/>
  <c r="O114" i="13"/>
  <c r="J115" i="13"/>
  <c r="I116" i="13"/>
  <c r="H117" i="13"/>
  <c r="C118" i="13"/>
  <c r="O118" i="13"/>
  <c r="F119" i="13"/>
  <c r="N119" i="13"/>
  <c r="E120" i="13"/>
  <c r="M120" i="13"/>
  <c r="D121" i="13"/>
  <c r="L121" i="13"/>
  <c r="C122" i="13"/>
  <c r="O122" i="13"/>
  <c r="D125" i="13"/>
  <c r="H56" i="13"/>
  <c r="H55" i="13"/>
  <c r="N19" i="13"/>
  <c r="H25" i="13"/>
  <c r="E28" i="13"/>
  <c r="J31" i="13"/>
  <c r="D41" i="13"/>
  <c r="K50" i="13"/>
  <c r="G54" i="13"/>
  <c r="J55" i="13"/>
  <c r="I56" i="13"/>
  <c r="H57" i="13"/>
  <c r="G58" i="13"/>
  <c r="K58" i="13"/>
  <c r="J59" i="13"/>
  <c r="I60" i="13"/>
  <c r="D61" i="13"/>
  <c r="L61" i="13"/>
  <c r="C62" i="13"/>
  <c r="F63" i="13"/>
  <c r="N63" i="13"/>
  <c r="E64" i="13"/>
  <c r="Q64" i="13"/>
  <c r="H65" i="13"/>
  <c r="G66" i="13"/>
  <c r="K66" i="13"/>
  <c r="J67" i="13"/>
  <c r="I68" i="13"/>
  <c r="M68" i="13"/>
  <c r="D69" i="13"/>
  <c r="G70" i="13"/>
  <c r="K70" i="13"/>
  <c r="J71" i="13"/>
  <c r="E72" i="13"/>
  <c r="M72" i="13"/>
  <c r="D73" i="13"/>
  <c r="L73" i="13"/>
  <c r="C74" i="13"/>
  <c r="K74" i="13"/>
  <c r="F75" i="13"/>
  <c r="N75" i="13"/>
  <c r="I76" i="13"/>
  <c r="L63" i="13"/>
  <c r="L64" i="13"/>
  <c r="F18" i="13"/>
  <c r="D25" i="13"/>
  <c r="I28" i="13"/>
  <c r="L29" i="13"/>
  <c r="F31" i="13"/>
  <c r="M32" i="13"/>
  <c r="N35" i="13"/>
  <c r="H41" i="13"/>
  <c r="H49" i="13"/>
  <c r="C50" i="13"/>
  <c r="H53" i="13"/>
  <c r="K54" i="13"/>
  <c r="F55" i="13"/>
  <c r="N55" i="13"/>
  <c r="E56" i="13"/>
  <c r="M56" i="13"/>
  <c r="D57" i="13"/>
  <c r="L57" i="13"/>
  <c r="C58" i="13"/>
  <c r="O58" i="13"/>
  <c r="F59" i="13"/>
  <c r="N59" i="13"/>
  <c r="E60" i="13"/>
  <c r="M60" i="13"/>
  <c r="H61" i="13"/>
  <c r="G62" i="13"/>
  <c r="K62" i="13"/>
  <c r="J63" i="13"/>
  <c r="I64" i="13"/>
  <c r="M64" i="13"/>
  <c r="D65" i="13"/>
  <c r="L65" i="13"/>
  <c r="C66" i="13"/>
  <c r="F67" i="13"/>
  <c r="N67" i="13"/>
  <c r="E68" i="13"/>
  <c r="H69" i="13"/>
  <c r="L69" i="13"/>
  <c r="C70" i="13"/>
  <c r="F71" i="13"/>
  <c r="N71" i="13"/>
  <c r="I72" i="13"/>
  <c r="H73" i="13"/>
  <c r="G74" i="13"/>
  <c r="J75" i="13"/>
  <c r="E76" i="13"/>
  <c r="C19" i="13"/>
  <c r="G19" i="13"/>
  <c r="K19" i="13"/>
  <c r="O19" i="13"/>
  <c r="F20" i="13"/>
  <c r="J20" i="13"/>
  <c r="N20" i="13"/>
  <c r="E21" i="13"/>
  <c r="I21" i="13"/>
  <c r="M21" i="13"/>
  <c r="D22" i="13"/>
  <c r="H22" i="13"/>
  <c r="L22" i="13"/>
  <c r="C23" i="13"/>
  <c r="G23" i="13"/>
  <c r="K23" i="13"/>
  <c r="F24" i="13"/>
  <c r="J24" i="13"/>
  <c r="N24" i="13"/>
  <c r="E25" i="13"/>
  <c r="I25" i="13"/>
  <c r="M25" i="13"/>
  <c r="Q25" i="13"/>
  <c r="D26" i="13"/>
  <c r="H26" i="13"/>
  <c r="L26" i="13"/>
  <c r="C25" i="13"/>
  <c r="G27" i="13"/>
  <c r="K27" i="13"/>
  <c r="O27" i="13"/>
  <c r="F28" i="13"/>
  <c r="J26" i="13"/>
  <c r="N28" i="13"/>
  <c r="E29" i="13"/>
  <c r="I29" i="13"/>
  <c r="M29" i="13"/>
  <c r="D28" i="13"/>
  <c r="H30" i="13"/>
  <c r="L30" i="13"/>
  <c r="C31" i="13"/>
  <c r="G31" i="13"/>
  <c r="K29" i="13"/>
  <c r="F32" i="13"/>
  <c r="J32" i="13"/>
  <c r="N32" i="13"/>
  <c r="E33" i="13"/>
  <c r="I33" i="13"/>
  <c r="M33" i="13"/>
  <c r="D34" i="13"/>
  <c r="H34" i="13"/>
  <c r="L34" i="13"/>
  <c r="C35" i="13"/>
  <c r="G35" i="13"/>
  <c r="K35" i="13"/>
  <c r="F36" i="13"/>
  <c r="J36" i="13"/>
  <c r="N36" i="13"/>
  <c r="E37" i="13"/>
  <c r="I37" i="13"/>
  <c r="M37" i="13"/>
  <c r="D38" i="13"/>
  <c r="H38" i="13"/>
  <c r="L38" i="13"/>
  <c r="C39" i="13"/>
  <c r="G39" i="13"/>
  <c r="K39" i="13"/>
  <c r="F40" i="13"/>
  <c r="J40" i="13"/>
  <c r="N40" i="13"/>
  <c r="E41" i="13"/>
  <c r="I41" i="13"/>
  <c r="M41" i="13"/>
  <c r="I57" i="13"/>
  <c r="I61" i="13"/>
  <c r="L66" i="13"/>
  <c r="D106" i="13"/>
  <c r="K52" i="13"/>
  <c r="J65" i="13"/>
  <c r="N89" i="13"/>
  <c r="N97" i="13"/>
  <c r="O108" i="13"/>
  <c r="M79" i="13"/>
  <c r="K81" i="13"/>
  <c r="K93" i="13"/>
  <c r="K97" i="13"/>
  <c r="K101" i="13"/>
  <c r="I103" i="13"/>
  <c r="D104" i="13"/>
  <c r="H104" i="13"/>
  <c r="L104" i="13"/>
  <c r="C105" i="13"/>
  <c r="G105" i="13"/>
  <c r="K105" i="13"/>
  <c r="O105" i="13"/>
  <c r="N106" i="13"/>
  <c r="I107" i="13"/>
  <c r="D108" i="13"/>
  <c r="H108" i="13"/>
  <c r="L108" i="13"/>
  <c r="C109" i="13"/>
  <c r="G109" i="13"/>
  <c r="O109" i="13"/>
  <c r="F110" i="13"/>
  <c r="J110" i="13"/>
  <c r="N110" i="13"/>
  <c r="E111" i="13"/>
  <c r="I111" i="13"/>
  <c r="M111" i="13"/>
  <c r="D112" i="13"/>
  <c r="H112" i="13"/>
  <c r="L112" i="13"/>
  <c r="C113" i="13"/>
  <c r="G113" i="13"/>
  <c r="K113" i="13"/>
  <c r="O113" i="13"/>
  <c r="F114" i="13"/>
  <c r="J114" i="13"/>
  <c r="N114" i="13"/>
  <c r="E115" i="13"/>
  <c r="I115" i="13"/>
  <c r="M115" i="13"/>
  <c r="D116" i="13"/>
  <c r="H116" i="13"/>
  <c r="L116" i="13"/>
  <c r="C117" i="13"/>
  <c r="G117" i="13"/>
  <c r="K117" i="13"/>
  <c r="O117" i="13"/>
  <c r="F118" i="13"/>
  <c r="J118" i="13"/>
  <c r="N118" i="13"/>
  <c r="E119" i="13"/>
  <c r="I119" i="13"/>
  <c r="M119" i="13"/>
  <c r="D120" i="13"/>
  <c r="H120" i="13"/>
  <c r="L120" i="13"/>
  <c r="C121" i="13"/>
  <c r="G121" i="13"/>
  <c r="K121" i="13"/>
  <c r="O121" i="13"/>
  <c r="F122" i="13"/>
  <c r="J122" i="13"/>
  <c r="N122" i="13"/>
  <c r="E123" i="13"/>
  <c r="M123" i="13"/>
  <c r="D124" i="13"/>
  <c r="L124" i="13"/>
  <c r="C125" i="13"/>
  <c r="G125" i="13"/>
  <c r="K124" i="13"/>
  <c r="K125" i="13"/>
  <c r="O125" i="13"/>
  <c r="D102" i="13"/>
  <c r="D42" i="13"/>
  <c r="H42" i="13"/>
  <c r="L42" i="13"/>
  <c r="C43" i="13"/>
  <c r="G43" i="13"/>
  <c r="K43" i="13"/>
  <c r="O43" i="13"/>
  <c r="F44" i="13"/>
  <c r="J44" i="13"/>
  <c r="N44" i="13"/>
  <c r="E45" i="13"/>
  <c r="I45" i="13"/>
  <c r="M45" i="13"/>
  <c r="D46" i="13"/>
  <c r="H46" i="13"/>
  <c r="L46" i="13"/>
  <c r="C47" i="13"/>
  <c r="G47" i="13"/>
  <c r="K47" i="13"/>
  <c r="F48" i="13"/>
  <c r="J48" i="13"/>
  <c r="N48" i="13"/>
  <c r="E49" i="13"/>
  <c r="I49" i="13"/>
  <c r="M49" i="13"/>
  <c r="D50" i="13"/>
  <c r="H50" i="13"/>
  <c r="L50" i="13"/>
  <c r="C51" i="13"/>
  <c r="G51" i="13"/>
  <c r="K51" i="13"/>
  <c r="O51" i="13"/>
  <c r="F52" i="13"/>
  <c r="J52" i="13"/>
  <c r="N52" i="13"/>
  <c r="E53" i="13"/>
  <c r="I53" i="13"/>
  <c r="M53" i="13"/>
  <c r="D54" i="13"/>
  <c r="H54" i="13"/>
  <c r="L54" i="13"/>
  <c r="C55" i="13"/>
  <c r="D62" i="13"/>
  <c r="E65" i="13"/>
  <c r="F68" i="13"/>
  <c r="D70" i="13"/>
  <c r="M73" i="13"/>
  <c r="C75" i="13"/>
  <c r="M77" i="13"/>
  <c r="C79" i="13"/>
  <c r="H82" i="13"/>
  <c r="L82" i="13"/>
  <c r="O83" i="13"/>
  <c r="H86" i="13"/>
  <c r="L90" i="13"/>
  <c r="O91" i="13"/>
  <c r="L94" i="13"/>
  <c r="L98" i="13"/>
  <c r="M109" i="13"/>
  <c r="E113" i="13"/>
  <c r="M117" i="13"/>
  <c r="E125" i="13"/>
  <c r="I125" i="13"/>
  <c r="M125" i="13"/>
  <c r="G52" i="13"/>
  <c r="N53" i="13"/>
  <c r="C56" i="13"/>
  <c r="Q58" i="13"/>
  <c r="D59" i="13"/>
  <c r="C64" i="13"/>
  <c r="D67" i="13"/>
  <c r="F69" i="13"/>
  <c r="G76" i="13"/>
  <c r="K76" i="13"/>
  <c r="K6" i="15"/>
  <c r="I6" i="15"/>
  <c r="N77" i="13"/>
  <c r="F125" i="13"/>
  <c r="J125" i="13"/>
  <c r="N125" i="13"/>
  <c r="C120" i="13"/>
  <c r="Q134" i="1"/>
  <c r="O136" i="1"/>
  <c r="L18" i="13"/>
  <c r="E20" i="13"/>
  <c r="L21" i="13"/>
  <c r="F23" i="13"/>
  <c r="M24" i="13"/>
  <c r="F26" i="13"/>
  <c r="N27" i="13"/>
  <c r="J28" i="13"/>
  <c r="D30" i="13"/>
  <c r="K31" i="13"/>
  <c r="D33" i="13"/>
  <c r="H35" i="13"/>
  <c r="E36" i="13"/>
  <c r="L37" i="13"/>
  <c r="F39" i="13"/>
  <c r="M40" i="13"/>
  <c r="H43" i="13"/>
  <c r="H45" i="13"/>
  <c r="J47" i="13"/>
  <c r="J49" i="13"/>
  <c r="D52" i="13"/>
  <c r="N21" i="13"/>
  <c r="Q22" i="13"/>
  <c r="L23" i="13"/>
  <c r="I26" i="13"/>
  <c r="D27" i="13"/>
  <c r="J29" i="13"/>
  <c r="E30" i="13"/>
  <c r="H31" i="13"/>
  <c r="F33" i="13"/>
  <c r="M34" i="13"/>
  <c r="N37" i="13"/>
  <c r="L39" i="13"/>
  <c r="D43" i="13"/>
  <c r="F45" i="13"/>
  <c r="E46" i="13"/>
  <c r="D47" i="13"/>
  <c r="N49" i="13"/>
  <c r="D51" i="13"/>
  <c r="L19" i="13"/>
  <c r="F21" i="13"/>
  <c r="M22" i="13"/>
  <c r="N25" i="13"/>
  <c r="D31" i="13"/>
  <c r="L32" i="13"/>
  <c r="E34" i="13"/>
  <c r="Q34" i="13"/>
  <c r="I36" i="13"/>
  <c r="F37" i="13"/>
  <c r="M38" i="13"/>
  <c r="J39" i="13"/>
  <c r="C41" i="13"/>
  <c r="N41" i="13"/>
  <c r="M42" i="13"/>
  <c r="N43" i="13"/>
  <c r="N45" i="13"/>
  <c r="N46" i="13"/>
  <c r="H51" i="13"/>
  <c r="C54" i="13"/>
  <c r="C18" i="13"/>
  <c r="G18" i="13"/>
  <c r="K18" i="13"/>
  <c r="O18" i="13"/>
  <c r="E19" i="13"/>
  <c r="I19" i="13"/>
  <c r="M19" i="13"/>
  <c r="Q19" i="13"/>
  <c r="H20" i="13"/>
  <c r="L20" i="13"/>
  <c r="C21" i="13"/>
  <c r="O21" i="13"/>
  <c r="F22" i="13"/>
  <c r="J22" i="13"/>
  <c r="E23" i="13"/>
  <c r="I23" i="13"/>
  <c r="M23" i="13"/>
  <c r="D24" i="13"/>
  <c r="G25" i="13"/>
  <c r="K25" i="13"/>
  <c r="N26" i="13"/>
  <c r="E27" i="13"/>
  <c r="I27" i="13"/>
  <c r="M27" i="13"/>
  <c r="H28" i="13"/>
  <c r="L28" i="13"/>
  <c r="C29" i="13"/>
  <c r="F30" i="13"/>
  <c r="J30" i="13"/>
  <c r="E31" i="13"/>
  <c r="I31" i="13"/>
  <c r="M31" i="13"/>
  <c r="D32" i="13"/>
  <c r="G33" i="13"/>
  <c r="K33" i="13"/>
  <c r="N34" i="13"/>
  <c r="E35" i="13"/>
  <c r="I35" i="13"/>
  <c r="M35" i="13"/>
  <c r="H36" i="13"/>
  <c r="L36" i="13"/>
  <c r="C37" i="13"/>
  <c r="F38" i="13"/>
  <c r="J38" i="13"/>
  <c r="E39" i="13"/>
  <c r="I39" i="13"/>
  <c r="M39" i="13"/>
  <c r="D40" i="13"/>
  <c r="G41" i="13"/>
  <c r="K41" i="13"/>
  <c r="J42" i="13"/>
  <c r="N42" i="13"/>
  <c r="E43" i="13"/>
  <c r="I43" i="13"/>
  <c r="M43" i="13"/>
  <c r="D44" i="13"/>
  <c r="H44" i="13"/>
  <c r="L44" i="13"/>
  <c r="C45" i="13"/>
  <c r="K45" i="13"/>
  <c r="O45" i="13"/>
  <c r="F46" i="13"/>
  <c r="J46" i="13"/>
  <c r="E47" i="13"/>
  <c r="I47" i="13"/>
  <c r="M47" i="13"/>
  <c r="D48" i="13"/>
  <c r="L48" i="13"/>
  <c r="P48" i="13"/>
  <c r="G49" i="13"/>
  <c r="K49" i="13"/>
  <c r="O49" i="13"/>
  <c r="F50" i="13"/>
  <c r="J50" i="13"/>
  <c r="E51" i="13"/>
  <c r="M51" i="13"/>
  <c r="H52" i="13"/>
  <c r="L52" i="13"/>
  <c r="C53" i="13"/>
  <c r="G53" i="13"/>
  <c r="K53" i="13"/>
  <c r="F54" i="13"/>
  <c r="J54" i="13"/>
  <c r="N54" i="13"/>
  <c r="E55" i="13"/>
  <c r="I55" i="13"/>
  <c r="M55" i="13"/>
  <c r="Q55" i="13"/>
  <c r="D56" i="13"/>
  <c r="L56" i="13"/>
  <c r="C57" i="13"/>
  <c r="G57" i="13"/>
  <c r="K57" i="13"/>
  <c r="F58" i="13"/>
  <c r="J58" i="13"/>
  <c r="N58" i="13"/>
  <c r="E59" i="13"/>
  <c r="M59" i="13"/>
  <c r="D60" i="13"/>
  <c r="H60" i="13"/>
  <c r="L60" i="13"/>
  <c r="C61" i="13"/>
  <c r="G61" i="13"/>
  <c r="K61" i="13"/>
  <c r="F62" i="13"/>
  <c r="N62" i="13"/>
  <c r="E63" i="13"/>
  <c r="I63" i="13"/>
  <c r="M63" i="13"/>
  <c r="D64" i="13"/>
  <c r="H64" i="13"/>
  <c r="C65" i="13"/>
  <c r="G65" i="13"/>
  <c r="K65" i="13"/>
  <c r="F66" i="13"/>
  <c r="J66" i="13"/>
  <c r="N66" i="13"/>
  <c r="E67" i="13"/>
  <c r="I67" i="13"/>
  <c r="Q67" i="13"/>
  <c r="D68" i="13"/>
  <c r="H68" i="13"/>
  <c r="C69" i="13"/>
  <c r="G69" i="13"/>
  <c r="K69" i="13"/>
  <c r="O69" i="13"/>
  <c r="F70" i="13"/>
  <c r="J70" i="13"/>
  <c r="E71" i="13"/>
  <c r="I71" i="13"/>
  <c r="D72" i="13"/>
  <c r="H72" i="13"/>
  <c r="L72" i="13"/>
  <c r="C73" i="13"/>
  <c r="G73" i="13"/>
  <c r="K73" i="13"/>
  <c r="O73" i="13"/>
  <c r="F74" i="13"/>
  <c r="J74" i="13"/>
  <c r="N74" i="13"/>
  <c r="E75" i="13"/>
  <c r="I75" i="13"/>
  <c r="M75" i="13"/>
  <c r="D76" i="13"/>
  <c r="H76" i="13"/>
  <c r="L76" i="13"/>
  <c r="G77" i="13"/>
  <c r="K77" i="13"/>
  <c r="F78" i="13"/>
  <c r="J78" i="13"/>
  <c r="N78" i="13"/>
  <c r="E79" i="13"/>
  <c r="I79" i="13"/>
  <c r="D80" i="13"/>
  <c r="H80" i="13"/>
  <c r="L80" i="13"/>
  <c r="C81" i="13"/>
  <c r="G81" i="13"/>
  <c r="F82" i="13"/>
  <c r="J82" i="13"/>
  <c r="N82" i="13"/>
  <c r="E83" i="13"/>
  <c r="I83" i="13"/>
  <c r="M83" i="13"/>
  <c r="D84" i="13"/>
  <c r="H84" i="13"/>
  <c r="L84" i="13"/>
  <c r="C85" i="13"/>
  <c r="G85" i="13"/>
  <c r="O85" i="13"/>
  <c r="F86" i="13"/>
  <c r="F85" i="13"/>
  <c r="J86" i="13"/>
  <c r="N86" i="13"/>
  <c r="E87" i="13"/>
  <c r="E86" i="13"/>
  <c r="I87" i="13"/>
  <c r="M87" i="13"/>
  <c r="M86" i="13"/>
  <c r="Q87" i="13"/>
  <c r="D88" i="13"/>
  <c r="H88" i="13"/>
  <c r="L88" i="13"/>
  <c r="C89" i="13"/>
  <c r="G89" i="13"/>
  <c r="K89" i="13"/>
  <c r="O89" i="13"/>
  <c r="F90" i="13"/>
  <c r="F89" i="13"/>
  <c r="J90" i="13"/>
  <c r="N90" i="13"/>
  <c r="E91" i="13"/>
  <c r="E90" i="13"/>
  <c r="I91" i="13"/>
  <c r="M91" i="13"/>
  <c r="M90" i="13"/>
  <c r="D92" i="13"/>
  <c r="H92" i="13"/>
  <c r="L92" i="13"/>
  <c r="C93" i="13"/>
  <c r="G93" i="13"/>
  <c r="O93" i="13"/>
  <c r="F94" i="13"/>
  <c r="F93" i="13"/>
  <c r="J94" i="13"/>
  <c r="N94" i="13"/>
  <c r="E95" i="13"/>
  <c r="I95" i="13"/>
  <c r="M95" i="13"/>
  <c r="M94" i="13"/>
  <c r="D96" i="13"/>
  <c r="H96" i="13"/>
  <c r="L96" i="13"/>
  <c r="C97" i="13"/>
  <c r="G97" i="13"/>
  <c r="F98" i="13"/>
  <c r="J98" i="13"/>
  <c r="J97" i="13"/>
  <c r="N98" i="13"/>
  <c r="E99" i="13"/>
  <c r="E98" i="13"/>
  <c r="I99" i="13"/>
  <c r="M99" i="13"/>
  <c r="D100" i="13"/>
  <c r="H100" i="13"/>
  <c r="L100" i="13"/>
  <c r="C101" i="13"/>
  <c r="G101" i="13"/>
  <c r="O101" i="13"/>
  <c r="F102" i="13"/>
  <c r="F101" i="13"/>
  <c r="J102" i="13"/>
  <c r="J101" i="13"/>
  <c r="N102" i="13"/>
  <c r="E103" i="13"/>
  <c r="E102" i="13"/>
  <c r="M103" i="13"/>
  <c r="M102" i="13"/>
  <c r="F106" i="13"/>
  <c r="F105" i="13"/>
  <c r="J106" i="13"/>
  <c r="J105" i="13"/>
  <c r="E107" i="13"/>
  <c r="E106" i="13"/>
  <c r="M107" i="13"/>
  <c r="M106" i="13"/>
  <c r="K109" i="13"/>
  <c r="K108" i="13"/>
  <c r="H124" i="13"/>
  <c r="H123" i="13"/>
  <c r="O124" i="13"/>
  <c r="O123" i="13"/>
  <c r="H27" i="13"/>
  <c r="I30" i="13"/>
  <c r="J33" i="13"/>
  <c r="J57" i="13"/>
  <c r="M69" i="13"/>
  <c r="I74" i="13"/>
  <c r="E77" i="13"/>
  <c r="H19" i="13"/>
  <c r="I22" i="13"/>
  <c r="Q23" i="13"/>
  <c r="J25" i="13"/>
  <c r="C27" i="13"/>
  <c r="G29" i="13"/>
  <c r="N30" i="13"/>
  <c r="H32" i="13"/>
  <c r="I38" i="13"/>
  <c r="J41" i="13"/>
  <c r="I44" i="13"/>
  <c r="I46" i="13"/>
  <c r="I48" i="13"/>
  <c r="N50" i="13"/>
  <c r="N18" i="13"/>
  <c r="D19" i="13"/>
  <c r="J21" i="13"/>
  <c r="E22" i="13"/>
  <c r="H23" i="13"/>
  <c r="F25" i="13"/>
  <c r="M26" i="13"/>
  <c r="N29" i="13"/>
  <c r="L31" i="13"/>
  <c r="I34" i="13"/>
  <c r="D35" i="13"/>
  <c r="J37" i="13"/>
  <c r="E38" i="13"/>
  <c r="H39" i="13"/>
  <c r="F41" i="13"/>
  <c r="E42" i="13"/>
  <c r="L43" i="13"/>
  <c r="M46" i="13"/>
  <c r="L47" i="13"/>
  <c r="F49" i="13"/>
  <c r="I20" i="13"/>
  <c r="J23" i="13"/>
  <c r="H33" i="13"/>
  <c r="L35" i="13"/>
  <c r="D18" i="13"/>
  <c r="H18" i="13"/>
  <c r="F19" i="13"/>
  <c r="J19" i="13"/>
  <c r="M20" i="13"/>
  <c r="D21" i="13"/>
  <c r="H21" i="13"/>
  <c r="C22" i="13"/>
  <c r="G22" i="13"/>
  <c r="K22" i="13"/>
  <c r="N23" i="13"/>
  <c r="E24" i="13"/>
  <c r="I24" i="13"/>
  <c r="L25" i="13"/>
  <c r="C26" i="13"/>
  <c r="G26" i="13"/>
  <c r="K26" i="13"/>
  <c r="O26" i="13"/>
  <c r="F27" i="13"/>
  <c r="J27" i="13"/>
  <c r="M28" i="13"/>
  <c r="D29" i="13"/>
  <c r="H29" i="13"/>
  <c r="C30" i="13"/>
  <c r="G30" i="13"/>
  <c r="K30" i="13"/>
  <c r="O30" i="13"/>
  <c r="N31" i="13"/>
  <c r="E32" i="13"/>
  <c r="I32" i="13"/>
  <c r="L33" i="13"/>
  <c r="C34" i="13"/>
  <c r="G34" i="13"/>
  <c r="K34" i="13"/>
  <c r="F35" i="13"/>
  <c r="J35" i="13"/>
  <c r="M36" i="13"/>
  <c r="D37" i="13"/>
  <c r="H37" i="13"/>
  <c r="C38" i="13"/>
  <c r="G38" i="13"/>
  <c r="K38" i="13"/>
  <c r="N39" i="13"/>
  <c r="E40" i="13"/>
  <c r="I40" i="13"/>
  <c r="L41" i="13"/>
  <c r="C42" i="13"/>
  <c r="G42" i="13"/>
  <c r="K42" i="13"/>
  <c r="F43" i="13"/>
  <c r="J43" i="13"/>
  <c r="E44" i="13"/>
  <c r="M44" i="13"/>
  <c r="D45" i="13"/>
  <c r="L45" i="13"/>
  <c r="C46" i="13"/>
  <c r="G46" i="13"/>
  <c r="K46" i="13"/>
  <c r="O46" i="13"/>
  <c r="F47" i="13"/>
  <c r="N47" i="13"/>
  <c r="E48" i="13"/>
  <c r="M48" i="13"/>
  <c r="D49" i="13"/>
  <c r="L49" i="13"/>
  <c r="G50" i="13"/>
  <c r="O50" i="13"/>
  <c r="F51" i="13"/>
  <c r="J51" i="13"/>
  <c r="N51" i="13"/>
  <c r="E52" i="13"/>
  <c r="I52" i="13"/>
  <c r="M52" i="13"/>
  <c r="D53" i="13"/>
  <c r="L53" i="13"/>
  <c r="F123" i="13"/>
  <c r="J123" i="13"/>
  <c r="N123" i="13"/>
  <c r="E124" i="13"/>
  <c r="I124" i="13"/>
  <c r="M124" i="13"/>
  <c r="J18" i="13"/>
  <c r="D23" i="13"/>
  <c r="E26" i="13"/>
  <c r="L27" i="13"/>
  <c r="F29" i="13"/>
  <c r="M30" i="13"/>
  <c r="N33" i="13"/>
  <c r="D39" i="13"/>
  <c r="H58" i="13"/>
  <c r="J60" i="13"/>
  <c r="J64" i="13"/>
  <c r="K68" i="13"/>
  <c r="K75" i="13"/>
  <c r="J81" i="13"/>
  <c r="J85" i="13"/>
  <c r="J89" i="13"/>
  <c r="N105" i="13"/>
  <c r="H111" i="13"/>
  <c r="H119" i="13"/>
  <c r="O59" i="13"/>
  <c r="K55" i="13"/>
  <c r="F56" i="13"/>
  <c r="M57" i="13"/>
  <c r="D58" i="13"/>
  <c r="C59" i="13"/>
  <c r="K59" i="13"/>
  <c r="F60" i="13"/>
  <c r="E61" i="13"/>
  <c r="M61" i="13"/>
  <c r="H62" i="13"/>
  <c r="G63" i="13"/>
  <c r="K63" i="13"/>
  <c r="F64" i="13"/>
  <c r="N64" i="13"/>
  <c r="I65" i="13"/>
  <c r="D66" i="13"/>
  <c r="H66" i="13"/>
  <c r="C67" i="13"/>
  <c r="G67" i="13"/>
  <c r="K67" i="13"/>
  <c r="O67" i="13"/>
  <c r="J68" i="13"/>
  <c r="N68" i="13"/>
  <c r="E69" i="13"/>
  <c r="I69" i="13"/>
  <c r="H70" i="13"/>
  <c r="L70" i="13"/>
  <c r="C71" i="13"/>
  <c r="G71" i="13"/>
  <c r="K71" i="13"/>
  <c r="F72" i="13"/>
  <c r="J72" i="13"/>
  <c r="N72" i="13"/>
  <c r="I73" i="13"/>
  <c r="D74" i="13"/>
  <c r="H74" i="13"/>
  <c r="L74" i="13"/>
  <c r="G75" i="13"/>
  <c r="F76" i="13"/>
  <c r="J76" i="13"/>
  <c r="N76" i="13"/>
  <c r="I77" i="13"/>
  <c r="D78" i="13"/>
  <c r="H78" i="13"/>
  <c r="L78" i="13"/>
  <c r="G79" i="13"/>
  <c r="K79" i="13"/>
  <c r="F80" i="13"/>
  <c r="J80" i="13"/>
  <c r="N80" i="13"/>
  <c r="E81" i="13"/>
  <c r="I81" i="13"/>
  <c r="M81" i="13"/>
  <c r="D82" i="13"/>
  <c r="C83" i="13"/>
  <c r="K83" i="13"/>
  <c r="F84" i="13"/>
  <c r="J84" i="13"/>
  <c r="N84" i="13"/>
  <c r="E85" i="13"/>
  <c r="I85" i="13"/>
  <c r="M85" i="13"/>
  <c r="D86" i="13"/>
  <c r="L86" i="13"/>
  <c r="P86" i="13"/>
  <c r="C87" i="13"/>
  <c r="G87" i="13"/>
  <c r="K87" i="13"/>
  <c r="O87" i="13"/>
  <c r="F88" i="13"/>
  <c r="J88" i="13"/>
  <c r="N88" i="13"/>
  <c r="E89" i="13"/>
  <c r="I89" i="13"/>
  <c r="M89" i="13"/>
  <c r="D90" i="13"/>
  <c r="H90" i="13"/>
  <c r="C91" i="13"/>
  <c r="G91" i="13"/>
  <c r="K91" i="13"/>
  <c r="F92" i="13"/>
  <c r="J92" i="13"/>
  <c r="N92" i="13"/>
  <c r="E93" i="13"/>
  <c r="I93" i="13"/>
  <c r="M93" i="13"/>
  <c r="D94" i="13"/>
  <c r="H94" i="13"/>
  <c r="C95" i="13"/>
  <c r="G95" i="13"/>
  <c r="K95" i="13"/>
  <c r="F96" i="13"/>
  <c r="J96" i="13"/>
  <c r="N96" i="13"/>
  <c r="E97" i="13"/>
  <c r="I97" i="13"/>
  <c r="M97" i="13"/>
  <c r="D98" i="13"/>
  <c r="H98" i="13"/>
  <c r="C99" i="13"/>
  <c r="G99" i="13"/>
  <c r="K99" i="13"/>
  <c r="F100" i="13"/>
  <c r="J100" i="13"/>
  <c r="N100" i="13"/>
  <c r="E101" i="13"/>
  <c r="I101" i="13"/>
  <c r="M101" i="13"/>
  <c r="Q101" i="13"/>
  <c r="H102" i="13"/>
  <c r="L102" i="13"/>
  <c r="C103" i="13"/>
  <c r="G103" i="13"/>
  <c r="K103" i="13"/>
  <c r="O103" i="13"/>
  <c r="F104" i="13"/>
  <c r="J104" i="13"/>
  <c r="N104" i="13"/>
  <c r="E105" i="13"/>
  <c r="I105" i="13"/>
  <c r="M105" i="13"/>
  <c r="H106" i="13"/>
  <c r="L106" i="13"/>
  <c r="C107" i="13"/>
  <c r="G107" i="13"/>
  <c r="K107" i="13"/>
  <c r="O107" i="13"/>
  <c r="F108" i="13"/>
  <c r="J108" i="13"/>
  <c r="N108" i="13"/>
  <c r="E109" i="13"/>
  <c r="I109" i="13"/>
  <c r="D110" i="13"/>
  <c r="H110" i="13"/>
  <c r="L110" i="13"/>
  <c r="C111" i="13"/>
  <c r="G111" i="13"/>
  <c r="K111" i="13"/>
  <c r="O111" i="13"/>
  <c r="F112" i="13"/>
  <c r="J112" i="13"/>
  <c r="N112" i="13"/>
  <c r="I113" i="13"/>
  <c r="M113" i="13"/>
  <c r="D114" i="13"/>
  <c r="H114" i="13"/>
  <c r="L114" i="13"/>
  <c r="C115" i="13"/>
  <c r="G115" i="13"/>
  <c r="K115" i="13"/>
  <c r="O115" i="13"/>
  <c r="F116" i="13"/>
  <c r="J116" i="13"/>
  <c r="N116" i="13"/>
  <c r="E117" i="13"/>
  <c r="I117" i="13"/>
  <c r="D118" i="13"/>
  <c r="H118" i="13"/>
  <c r="L118" i="13"/>
  <c r="C119" i="13"/>
  <c r="G119" i="13"/>
  <c r="K119" i="13"/>
  <c r="O119" i="13"/>
  <c r="F120" i="13"/>
  <c r="J120" i="13"/>
  <c r="N120" i="13"/>
  <c r="E121" i="13"/>
  <c r="I121" i="13"/>
  <c r="M121" i="13"/>
  <c r="D122" i="13"/>
  <c r="H122" i="13"/>
  <c r="L122" i="13"/>
  <c r="C123" i="13"/>
  <c r="G123" i="13"/>
  <c r="K123" i="13"/>
  <c r="F124" i="13"/>
  <c r="J124" i="13"/>
  <c r="N124" i="13"/>
  <c r="G55" i="13"/>
  <c r="N56" i="13"/>
  <c r="E57" i="13"/>
  <c r="L58" i="13"/>
  <c r="G59" i="13"/>
  <c r="N60" i="13"/>
  <c r="L62" i="13"/>
  <c r="C63" i="13"/>
  <c r="M65" i="13"/>
  <c r="C20" i="13"/>
  <c r="G20" i="13"/>
  <c r="K20" i="13"/>
  <c r="C24" i="13"/>
  <c r="G24" i="13"/>
  <c r="K24" i="13"/>
  <c r="C28" i="13"/>
  <c r="G28" i="13"/>
  <c r="K28" i="13"/>
  <c r="C32" i="13"/>
  <c r="G32" i="13"/>
  <c r="K32" i="13"/>
  <c r="O32" i="13"/>
  <c r="C36" i="13"/>
  <c r="G36" i="13"/>
  <c r="K36" i="13"/>
  <c r="O36" i="13"/>
  <c r="C40" i="13"/>
  <c r="G40" i="13"/>
  <c r="K40" i="13"/>
  <c r="O40" i="13"/>
  <c r="I42" i="13"/>
  <c r="C44" i="13"/>
  <c r="G44" i="13"/>
  <c r="K44" i="13"/>
  <c r="O44" i="13"/>
  <c r="J45" i="13"/>
  <c r="H47" i="13"/>
  <c r="C48" i="13"/>
  <c r="G48" i="13"/>
  <c r="K48" i="13"/>
  <c r="E50" i="13"/>
  <c r="I50" i="13"/>
  <c r="M50" i="13"/>
  <c r="L51" i="13"/>
  <c r="C52" i="13"/>
  <c r="F53" i="13"/>
  <c r="J53" i="13"/>
  <c r="E54" i="13"/>
  <c r="I54" i="13"/>
  <c r="M54" i="13"/>
  <c r="D55" i="13"/>
  <c r="L55" i="13"/>
  <c r="G56" i="13"/>
  <c r="K56" i="13"/>
  <c r="F57" i="13"/>
  <c r="N57" i="13"/>
  <c r="E58" i="13"/>
  <c r="I58" i="13"/>
  <c r="M58" i="13"/>
  <c r="H59" i="13"/>
  <c r="L59" i="13"/>
  <c r="C60" i="13"/>
  <c r="G60" i="13"/>
  <c r="F61" i="13"/>
  <c r="J61" i="13"/>
  <c r="N61" i="13"/>
  <c r="E62" i="13"/>
  <c r="I62" i="13"/>
  <c r="M62" i="13"/>
  <c r="D63" i="13"/>
  <c r="H63" i="13"/>
  <c r="G64" i="13"/>
  <c r="K64" i="13"/>
  <c r="O64" i="13"/>
  <c r="F65" i="13"/>
  <c r="N65" i="13"/>
  <c r="E66" i="13"/>
  <c r="I66" i="13"/>
  <c r="M66" i="13"/>
  <c r="H67" i="13"/>
  <c r="L67" i="13"/>
  <c r="C68" i="13"/>
  <c r="G68" i="13"/>
  <c r="O68" i="13"/>
  <c r="J69" i="13"/>
  <c r="N69" i="13"/>
  <c r="E70" i="13"/>
  <c r="I70" i="13"/>
  <c r="M70" i="13"/>
  <c r="D71" i="13"/>
  <c r="H71" i="13"/>
  <c r="C72" i="13"/>
  <c r="G72" i="13"/>
  <c r="K72" i="13"/>
  <c r="O72" i="13"/>
  <c r="F73" i="13"/>
  <c r="J73" i="13"/>
  <c r="N73" i="13"/>
  <c r="E74" i="13"/>
  <c r="M74" i="13"/>
  <c r="D75" i="13"/>
  <c r="H75" i="13"/>
  <c r="L75" i="13"/>
  <c r="C76" i="13"/>
  <c r="F77" i="13"/>
  <c r="J77" i="13"/>
  <c r="E78" i="13"/>
  <c r="I78" i="13"/>
  <c r="M78" i="13"/>
  <c r="D79" i="13"/>
  <c r="H79" i="13"/>
  <c r="L79" i="13"/>
  <c r="C80" i="13"/>
  <c r="G80" i="13"/>
  <c r="K80" i="13"/>
  <c r="F81" i="13"/>
  <c r="N81" i="13"/>
  <c r="E82" i="13"/>
  <c r="I82" i="13"/>
  <c r="M82" i="13"/>
  <c r="D83" i="13"/>
  <c r="N85" i="13"/>
  <c r="J93" i="13"/>
  <c r="E94" i="13"/>
  <c r="F97" i="13"/>
  <c r="M98" i="13"/>
  <c r="N101" i="13"/>
  <c r="C112" i="13"/>
  <c r="H115" i="13"/>
  <c r="K116" i="13"/>
  <c r="H83" i="13"/>
  <c r="L83" i="13"/>
  <c r="C84" i="13"/>
  <c r="G84" i="13"/>
  <c r="K84" i="13"/>
  <c r="O84" i="13"/>
  <c r="I86" i="13"/>
  <c r="D87" i="13"/>
  <c r="H87" i="13"/>
  <c r="L87" i="13"/>
  <c r="C88" i="13"/>
  <c r="G88" i="13"/>
  <c r="K88" i="13"/>
  <c r="O88" i="13"/>
  <c r="I90" i="13"/>
  <c r="D91" i="13"/>
  <c r="H91" i="13"/>
  <c r="L91" i="13"/>
  <c r="C92" i="13"/>
  <c r="G92" i="13"/>
  <c r="K92" i="13"/>
  <c r="I94" i="13"/>
  <c r="D95" i="13"/>
  <c r="H95" i="13"/>
  <c r="L95" i="13"/>
  <c r="C96" i="13"/>
  <c r="G96" i="13"/>
  <c r="K96" i="13"/>
  <c r="I98" i="13"/>
  <c r="D99" i="13"/>
  <c r="H99" i="13"/>
  <c r="L99" i="13"/>
  <c r="C100" i="13"/>
  <c r="G100" i="13"/>
  <c r="K100" i="13"/>
  <c r="I102" i="13"/>
  <c r="D103" i="13"/>
  <c r="H103" i="13"/>
  <c r="L103" i="13"/>
  <c r="C104" i="13"/>
  <c r="G104" i="13"/>
  <c r="K104" i="13"/>
  <c r="O104" i="13"/>
  <c r="I106" i="13"/>
  <c r="D107" i="13"/>
  <c r="H107" i="13"/>
  <c r="L107" i="13"/>
  <c r="C108" i="13"/>
  <c r="G108" i="13"/>
  <c r="F109" i="13"/>
  <c r="J109" i="13"/>
  <c r="N109" i="13"/>
  <c r="E110" i="13"/>
  <c r="I110" i="13"/>
  <c r="M110" i="13"/>
  <c r="D111" i="13"/>
  <c r="L111" i="13"/>
  <c r="G112" i="13"/>
  <c r="K112" i="13"/>
  <c r="O112" i="13"/>
  <c r="F113" i="13"/>
  <c r="J113" i="13"/>
  <c r="N113" i="13"/>
  <c r="E114" i="13"/>
  <c r="I114" i="13"/>
  <c r="M114" i="13"/>
  <c r="D115" i="13"/>
  <c r="L115" i="13"/>
  <c r="C116" i="13"/>
  <c r="G116" i="13"/>
  <c r="O116" i="13"/>
  <c r="F117" i="13"/>
  <c r="J117" i="13"/>
  <c r="N117" i="13"/>
  <c r="E118" i="13"/>
  <c r="I118" i="13"/>
  <c r="M118" i="13"/>
  <c r="D119" i="13"/>
  <c r="L119" i="13"/>
  <c r="G120" i="13"/>
  <c r="K120" i="13"/>
  <c r="O120" i="13"/>
  <c r="F121" i="13"/>
  <c r="J121" i="13"/>
  <c r="N121" i="13"/>
  <c r="E122" i="13"/>
  <c r="I122" i="13"/>
  <c r="M122" i="13"/>
  <c r="D123" i="13"/>
  <c r="L123" i="13"/>
  <c r="C124" i="13"/>
  <c r="G124" i="13"/>
  <c r="C22" i="12"/>
  <c r="B23" i="13"/>
  <c r="B55" i="13"/>
  <c r="B87" i="13"/>
  <c r="C7" i="12"/>
  <c r="C38" i="12"/>
  <c r="C70" i="12"/>
  <c r="C111" i="12"/>
  <c r="B39" i="13"/>
  <c r="B71" i="13"/>
  <c r="B103" i="13"/>
  <c r="C18" i="12"/>
  <c r="C50" i="12"/>
  <c r="C54" i="12"/>
  <c r="C79" i="12"/>
  <c r="C34" i="12"/>
  <c r="C66" i="12"/>
  <c r="C95" i="12"/>
  <c r="B33" i="13"/>
  <c r="B65" i="13"/>
  <c r="B97" i="13"/>
  <c r="C89" i="12"/>
  <c r="C105" i="12"/>
  <c r="C14" i="12"/>
  <c r="C30" i="12"/>
  <c r="C46" i="12"/>
  <c r="C62" i="12"/>
  <c r="B15" i="13"/>
  <c r="B31" i="13"/>
  <c r="B47" i="13"/>
  <c r="B63" i="13"/>
  <c r="C10" i="12"/>
  <c r="C26" i="12"/>
  <c r="C42" i="12"/>
  <c r="C58" i="12"/>
  <c r="C74" i="12"/>
  <c r="B9" i="13"/>
  <c r="B25" i="13"/>
  <c r="B41" i="13"/>
  <c r="B57" i="13"/>
  <c r="B73" i="13"/>
  <c r="B80" i="13"/>
  <c r="C80" i="12"/>
  <c r="B88" i="13"/>
  <c r="C88" i="12"/>
  <c r="B96" i="13"/>
  <c r="C96" i="12"/>
  <c r="B100" i="13"/>
  <c r="C100" i="12"/>
  <c r="B108" i="13"/>
  <c r="C108" i="12"/>
  <c r="C20" i="12"/>
  <c r="C24" i="12"/>
  <c r="C28" i="12"/>
  <c r="C44" i="12"/>
  <c r="C48" i="12"/>
  <c r="C72" i="12"/>
  <c r="B78" i="13"/>
  <c r="C78" i="12"/>
  <c r="B82" i="13"/>
  <c r="C82" i="12"/>
  <c r="B86" i="13"/>
  <c r="C86" i="12"/>
  <c r="B90" i="13"/>
  <c r="C90" i="12"/>
  <c r="B94" i="13"/>
  <c r="C94" i="12"/>
  <c r="B98" i="13"/>
  <c r="C98" i="12"/>
  <c r="B102" i="13"/>
  <c r="C102" i="12"/>
  <c r="B106" i="13"/>
  <c r="C106" i="12"/>
  <c r="B110" i="13"/>
  <c r="C110" i="12"/>
  <c r="B114" i="13"/>
  <c r="C114" i="12"/>
  <c r="C11" i="12"/>
  <c r="C13" i="12"/>
  <c r="C19" i="12"/>
  <c r="C21" i="12"/>
  <c r="C27" i="12"/>
  <c r="C29" i="12"/>
  <c r="C35" i="12"/>
  <c r="C37" i="12"/>
  <c r="C43" i="12"/>
  <c r="C45" i="12"/>
  <c r="C51" i="12"/>
  <c r="C53" i="12"/>
  <c r="C59" i="12"/>
  <c r="C61" i="12"/>
  <c r="C67" i="12"/>
  <c r="C69" i="12"/>
  <c r="C75" i="12"/>
  <c r="C77" i="12"/>
  <c r="C85" i="12"/>
  <c r="C93" i="12"/>
  <c r="C101" i="12"/>
  <c r="C109" i="12"/>
  <c r="B84" i="13"/>
  <c r="C84" i="12"/>
  <c r="B92" i="13"/>
  <c r="C92" i="12"/>
  <c r="B104" i="13"/>
  <c r="C104" i="12"/>
  <c r="B112" i="13"/>
  <c r="C112" i="12"/>
  <c r="C8" i="12"/>
  <c r="C12" i="12"/>
  <c r="C16" i="12"/>
  <c r="C32" i="12"/>
  <c r="C36" i="12"/>
  <c r="C40" i="12"/>
  <c r="C52" i="12"/>
  <c r="C56" i="12"/>
  <c r="C60" i="12"/>
  <c r="C64" i="12"/>
  <c r="C68" i="12"/>
  <c r="C76" i="12"/>
  <c r="C83" i="12"/>
  <c r="C91" i="12"/>
  <c r="C99" i="12"/>
  <c r="C107" i="12"/>
  <c r="P13" i="15"/>
  <c r="Q13" i="15"/>
  <c r="G13" i="15"/>
  <c r="C13" i="15"/>
  <c r="I13" i="15"/>
  <c r="E13" i="15"/>
  <c r="D13" i="15"/>
  <c r="L13" i="15"/>
  <c r="O13" i="15"/>
  <c r="H13" i="15"/>
  <c r="M13" i="15"/>
  <c r="K13" i="15"/>
  <c r="N13" i="15"/>
  <c r="J13" i="15"/>
  <c r="F13" i="15"/>
  <c r="O28" i="13" l="1"/>
  <c r="O24" i="13"/>
  <c r="O20" i="13"/>
  <c r="Q26" i="13"/>
  <c r="Q24" i="13"/>
  <c r="O22" i="13"/>
  <c r="O29" i="13"/>
  <c r="Q27" i="13"/>
  <c r="Q21" i="13"/>
  <c r="P99" i="13"/>
  <c r="P69" i="13"/>
  <c r="P51" i="13"/>
  <c r="Q124" i="13"/>
  <c r="Q120" i="13"/>
  <c r="P108" i="13"/>
  <c r="Q92" i="13"/>
  <c r="Q76" i="13"/>
  <c r="Q110" i="13"/>
  <c r="Q31" i="13"/>
  <c r="P124" i="13"/>
  <c r="P115" i="13"/>
  <c r="P78" i="13"/>
  <c r="P94" i="13"/>
  <c r="P40" i="13"/>
  <c r="Q102" i="13"/>
  <c r="P50" i="13"/>
  <c r="P72" i="13"/>
  <c r="P24" i="13"/>
  <c r="Q91" i="13"/>
  <c r="Q28" i="13"/>
  <c r="O25" i="13"/>
  <c r="P22" i="13"/>
  <c r="Q59" i="13"/>
  <c r="Q68" i="13"/>
  <c r="P32" i="13"/>
  <c r="O56" i="13"/>
  <c r="P66" i="13"/>
  <c r="Q32" i="13"/>
  <c r="P89" i="13"/>
  <c r="P44" i="13"/>
  <c r="Q108" i="13"/>
  <c r="Q96" i="13"/>
  <c r="P73" i="13"/>
  <c r="P109" i="13"/>
  <c r="Q118" i="13"/>
  <c r="Q84" i="13"/>
  <c r="P120" i="13"/>
  <c r="P64" i="13"/>
  <c r="P18" i="13"/>
  <c r="Q88" i="13"/>
  <c r="O100" i="13"/>
  <c r="O96" i="13"/>
  <c r="Q82" i="13"/>
  <c r="O48" i="13"/>
  <c r="Q93" i="13"/>
  <c r="O71" i="13"/>
  <c r="P70" i="13"/>
  <c r="O65" i="13"/>
  <c r="O61" i="13"/>
  <c r="O57" i="13"/>
  <c r="P116" i="13"/>
  <c r="Q115" i="13"/>
  <c r="O66" i="13"/>
  <c r="O62" i="13"/>
  <c r="O54" i="13"/>
  <c r="Q112" i="13"/>
  <c r="P77" i="13"/>
  <c r="P60" i="13"/>
  <c r="P125" i="13"/>
  <c r="Q123" i="13"/>
  <c r="Q80" i="13"/>
  <c r="Q78" i="13"/>
  <c r="P92" i="13"/>
  <c r="P30" i="13"/>
  <c r="Q65" i="13"/>
  <c r="P96" i="13"/>
  <c r="P121" i="13"/>
  <c r="P114" i="13"/>
  <c r="P88" i="13"/>
  <c r="P81" i="13"/>
  <c r="P37" i="13"/>
  <c r="P112" i="13"/>
  <c r="P53" i="13"/>
  <c r="P65" i="13"/>
  <c r="Q18" i="13"/>
  <c r="P71" i="13"/>
  <c r="O55" i="13"/>
  <c r="Q77" i="13"/>
  <c r="Q42" i="13"/>
  <c r="Q29" i="13"/>
  <c r="P25" i="13"/>
  <c r="P117" i="13"/>
  <c r="P85" i="13"/>
  <c r="P76" i="13"/>
  <c r="P101" i="13"/>
  <c r="P52" i="13"/>
  <c r="Q57" i="13"/>
  <c r="P34" i="13"/>
  <c r="Q122" i="13"/>
  <c r="Q100" i="13"/>
  <c r="O92" i="13"/>
  <c r="O76" i="13"/>
  <c r="P63" i="13"/>
  <c r="O52" i="13"/>
  <c r="O99" i="13"/>
  <c r="O95" i="13"/>
  <c r="P82" i="13"/>
  <c r="Q30" i="13"/>
  <c r="O53" i="13"/>
  <c r="Q35" i="13"/>
  <c r="Q38" i="13"/>
  <c r="O39" i="13"/>
  <c r="P38" i="13"/>
  <c r="Q36" i="13"/>
  <c r="Q56" i="13"/>
  <c r="P107" i="13"/>
  <c r="P118" i="13"/>
  <c r="Q117" i="13"/>
  <c r="Q109" i="13"/>
  <c r="P102" i="13"/>
  <c r="Q89" i="13"/>
  <c r="O75" i="13"/>
  <c r="P33" i="13"/>
  <c r="Q103" i="13"/>
  <c r="O81" i="13"/>
  <c r="Q75" i="13"/>
  <c r="P68" i="13"/>
  <c r="P56" i="13"/>
  <c r="P36" i="13"/>
  <c r="O33" i="13"/>
  <c r="P20" i="13"/>
  <c r="P54" i="13"/>
  <c r="Q119" i="13"/>
  <c r="P26" i="13"/>
  <c r="O74" i="13"/>
  <c r="O70" i="13"/>
  <c r="Q116" i="13"/>
  <c r="P123" i="13"/>
  <c r="O80" i="13"/>
  <c r="P79" i="13"/>
  <c r="P75" i="13"/>
  <c r="Q74" i="13"/>
  <c r="P55" i="13"/>
  <c r="P58" i="13"/>
  <c r="P122" i="13"/>
  <c r="Q121" i="13"/>
  <c r="Q105" i="13"/>
  <c r="Q97" i="13"/>
  <c r="P90" i="13"/>
  <c r="Q81" i="13"/>
  <c r="P62" i="13"/>
  <c r="O42" i="13"/>
  <c r="P29" i="13"/>
  <c r="P27" i="13"/>
  <c r="Q106" i="13"/>
  <c r="P100" i="13"/>
  <c r="Q98" i="13"/>
  <c r="P87" i="13"/>
  <c r="P84" i="13"/>
  <c r="Q83" i="13"/>
  <c r="O77" i="13"/>
  <c r="P47" i="13"/>
  <c r="P19" i="13"/>
  <c r="Q62" i="13"/>
  <c r="P42" i="13"/>
  <c r="P104" i="13"/>
  <c r="O31" i="13"/>
  <c r="P61" i="13"/>
  <c r="P57" i="13"/>
  <c r="P41" i="13"/>
  <c r="P113" i="13"/>
  <c r="Q104" i="13"/>
  <c r="P97" i="13"/>
  <c r="P93" i="13"/>
  <c r="O78" i="13"/>
  <c r="Q111" i="13"/>
  <c r="Q141" i="1"/>
  <c r="R43" i="12"/>
  <c r="Q51" i="13" s="1"/>
  <c r="Q126" i="13"/>
  <c r="R126" i="12"/>
  <c r="P111" i="13"/>
  <c r="Q94" i="13"/>
  <c r="P91" i="13"/>
  <c r="P110" i="13"/>
  <c r="P39" i="13"/>
  <c r="P23" i="13"/>
  <c r="O34" i="13"/>
  <c r="P21" i="13"/>
  <c r="P83" i="13"/>
  <c r="O41" i="13"/>
  <c r="P28" i="13"/>
  <c r="Q41" i="13"/>
  <c r="Q72" i="13"/>
  <c r="Q60" i="13"/>
  <c r="P119" i="13"/>
  <c r="Q114" i="13"/>
  <c r="Q70" i="13"/>
  <c r="Q66" i="13"/>
  <c r="P59" i="13"/>
  <c r="Q61" i="13"/>
  <c r="Q113" i="13"/>
  <c r="P106" i="13"/>
  <c r="P98" i="13"/>
  <c r="Q85" i="13"/>
  <c r="P74" i="13"/>
  <c r="Q73" i="13"/>
  <c r="Q69" i="13"/>
  <c r="P49" i="13"/>
  <c r="P45" i="13"/>
  <c r="Q40" i="13"/>
  <c r="O38" i="13"/>
  <c r="Q39" i="13"/>
  <c r="P103" i="13"/>
  <c r="P43" i="13"/>
  <c r="Q107" i="13"/>
  <c r="Q99" i="13"/>
  <c r="Q95" i="13"/>
  <c r="Q90" i="13"/>
  <c r="Q86" i="13"/>
  <c r="O37" i="13"/>
  <c r="Q37" i="13"/>
  <c r="P35" i="13"/>
  <c r="P46" i="13"/>
  <c r="R125" i="12"/>
  <c r="R5" i="1"/>
  <c r="Q5" i="1"/>
  <c r="N5" i="1"/>
  <c r="M5" i="1"/>
  <c r="L5" i="1"/>
  <c r="K5" i="1"/>
  <c r="J5" i="1"/>
  <c r="I5" i="1"/>
  <c r="H5" i="1"/>
  <c r="G5" i="1"/>
  <c r="F5" i="1"/>
  <c r="E5" i="1"/>
  <c r="D5" i="1"/>
  <c r="C5" i="1"/>
  <c r="B5" i="1"/>
  <c r="A5" i="1"/>
  <c r="Q47" i="13" l="1"/>
  <c r="Q45" i="13"/>
  <c r="Q44" i="13"/>
  <c r="Q54" i="13"/>
  <c r="Q52" i="13"/>
  <c r="Q53" i="13"/>
  <c r="Q49" i="13"/>
  <c r="Q46" i="13"/>
  <c r="Q48" i="13"/>
  <c r="Q43" i="13"/>
  <c r="Q50" i="13"/>
  <c r="Q125" i="13"/>
  <c r="C136" i="1"/>
  <c r="J19" i="1" l="1"/>
  <c r="N136" i="1" l="1"/>
  <c r="M136" i="1"/>
  <c r="L136" i="1"/>
  <c r="K136" i="1"/>
  <c r="J136" i="1"/>
  <c r="I136" i="1"/>
  <c r="H136" i="1"/>
  <c r="G136" i="1"/>
  <c r="F136" i="1"/>
  <c r="E136" i="1"/>
  <c r="D136" i="1"/>
  <c r="A124" i="1"/>
  <c r="A115" i="12" l="1"/>
  <c r="A115" i="13"/>
  <c r="B124" i="1"/>
  <c r="J149" i="1"/>
  <c r="A125" i="1"/>
  <c r="Q136" i="1"/>
  <c r="A116" i="13" l="1"/>
  <c r="A116" i="12"/>
  <c r="B115" i="13"/>
  <c r="C115" i="12"/>
  <c r="B125" i="1"/>
  <c r="A126" i="1"/>
  <c r="A117" i="12" l="1"/>
  <c r="A117" i="13"/>
  <c r="B116" i="13"/>
  <c r="C116" i="12"/>
  <c r="B126" i="1"/>
  <c r="A127" i="1"/>
  <c r="A118" i="13" l="1"/>
  <c r="A118" i="12"/>
  <c r="B117" i="13"/>
  <c r="C117" i="12"/>
  <c r="B127" i="1"/>
  <c r="A128" i="1"/>
  <c r="N123" i="1"/>
  <c r="M123" i="1"/>
  <c r="L123" i="1"/>
  <c r="K123" i="1"/>
  <c r="J123" i="1"/>
  <c r="I123" i="1"/>
  <c r="H123" i="1"/>
  <c r="G123" i="1"/>
  <c r="F123" i="1"/>
  <c r="E123" i="1"/>
  <c r="D123" i="1"/>
  <c r="C123" i="1"/>
  <c r="C147" i="1" s="1"/>
  <c r="N110" i="1"/>
  <c r="M110" i="1"/>
  <c r="L110" i="1"/>
  <c r="K110" i="1"/>
  <c r="J110" i="1"/>
  <c r="I110" i="1"/>
  <c r="H110" i="1"/>
  <c r="G110" i="1"/>
  <c r="F110" i="1"/>
  <c r="E110" i="1"/>
  <c r="D110" i="1"/>
  <c r="C110" i="1"/>
  <c r="N97" i="1"/>
  <c r="M97" i="1"/>
  <c r="L97" i="1"/>
  <c r="K97" i="1"/>
  <c r="J97" i="1"/>
  <c r="I97" i="1"/>
  <c r="H97" i="1"/>
  <c r="W93" i="1" s="1"/>
  <c r="G97" i="1"/>
  <c r="F97" i="1"/>
  <c r="E97" i="1"/>
  <c r="D97" i="1"/>
  <c r="C97" i="1"/>
  <c r="Y93" i="1" s="1"/>
  <c r="N84" i="1"/>
  <c r="M84" i="1"/>
  <c r="L84" i="1"/>
  <c r="K84" i="1"/>
  <c r="J84" i="1"/>
  <c r="I84" i="1"/>
  <c r="H84" i="1"/>
  <c r="G84" i="1"/>
  <c r="F84" i="1"/>
  <c r="E84" i="1"/>
  <c r="D84" i="1"/>
  <c r="C84" i="1"/>
  <c r="N71" i="1"/>
  <c r="M71" i="1"/>
  <c r="L71" i="1"/>
  <c r="K71" i="1"/>
  <c r="J71" i="1"/>
  <c r="I71" i="1"/>
  <c r="H71" i="1"/>
  <c r="G71" i="1"/>
  <c r="F71" i="1"/>
  <c r="E71" i="1"/>
  <c r="D71" i="1"/>
  <c r="C71" i="1"/>
  <c r="N58" i="1"/>
  <c r="M58" i="1"/>
  <c r="L58" i="1"/>
  <c r="K58" i="1"/>
  <c r="J58" i="1"/>
  <c r="I58" i="1"/>
  <c r="H58" i="1"/>
  <c r="G58" i="1"/>
  <c r="F58" i="1"/>
  <c r="E58" i="1"/>
  <c r="D58" i="1"/>
  <c r="C58" i="1"/>
  <c r="N45" i="1"/>
  <c r="M45" i="1"/>
  <c r="L45" i="1"/>
  <c r="K45" i="1"/>
  <c r="J45" i="1"/>
  <c r="I45" i="1"/>
  <c r="H45" i="1"/>
  <c r="G45" i="1"/>
  <c r="F45" i="1"/>
  <c r="E45" i="1"/>
  <c r="D45" i="1"/>
  <c r="C45" i="1"/>
  <c r="N32" i="1"/>
  <c r="M32" i="1"/>
  <c r="L32" i="1"/>
  <c r="K32" i="1"/>
  <c r="J32" i="1"/>
  <c r="I32" i="1"/>
  <c r="H32" i="1"/>
  <c r="G32" i="1"/>
  <c r="F32" i="1"/>
  <c r="E32" i="1"/>
  <c r="D32" i="1"/>
  <c r="C32" i="1"/>
  <c r="N19" i="1"/>
  <c r="M19" i="1"/>
  <c r="L19" i="1"/>
  <c r="K19" i="1"/>
  <c r="I19" i="1"/>
  <c r="H19" i="1"/>
  <c r="G19" i="1"/>
  <c r="F19" i="1"/>
  <c r="E19" i="1"/>
  <c r="D19" i="1"/>
  <c r="C19" i="1"/>
  <c r="C149" i="1" s="1"/>
  <c r="V93" i="1" l="1"/>
  <c r="X93" i="1"/>
  <c r="A119" i="13"/>
  <c r="A119" i="12"/>
  <c r="B118" i="13"/>
  <c r="C118" i="12"/>
  <c r="B128" i="1"/>
  <c r="K149" i="1"/>
  <c r="G148" i="1"/>
  <c r="K148" i="1"/>
  <c r="D149" i="1"/>
  <c r="H149" i="1"/>
  <c r="H148" i="1"/>
  <c r="L148" i="1"/>
  <c r="E149" i="1"/>
  <c r="M149" i="1"/>
  <c r="E148" i="1"/>
  <c r="I148" i="1"/>
  <c r="M148" i="1"/>
  <c r="F149" i="1"/>
  <c r="N149" i="1"/>
  <c r="F148" i="1"/>
  <c r="J148" i="1"/>
  <c r="N148" i="1"/>
  <c r="G149" i="1"/>
  <c r="C148" i="1"/>
  <c r="L149" i="1"/>
  <c r="D148" i="1"/>
  <c r="I149" i="1"/>
  <c r="F147" i="1"/>
  <c r="J147" i="1"/>
  <c r="N147" i="1"/>
  <c r="G147" i="1"/>
  <c r="K147" i="1"/>
  <c r="D147" i="1"/>
  <c r="H147" i="1"/>
  <c r="L147" i="1"/>
  <c r="E147" i="1"/>
  <c r="I147" i="1"/>
  <c r="M147" i="1"/>
  <c r="A129" i="1"/>
  <c r="D143" i="1"/>
  <c r="L143" i="1"/>
  <c r="H145" i="1"/>
  <c r="K140" i="1"/>
  <c r="K143" i="1"/>
  <c r="G140" i="1"/>
  <c r="C142" i="1"/>
  <c r="G143" i="1"/>
  <c r="G145" i="1"/>
  <c r="K145" i="1"/>
  <c r="H143" i="1"/>
  <c r="D145" i="1"/>
  <c r="L145" i="1"/>
  <c r="F139" i="1"/>
  <c r="N139" i="1"/>
  <c r="J140" i="1"/>
  <c r="G141" i="1"/>
  <c r="J142" i="1"/>
  <c r="F143" i="1"/>
  <c r="N143" i="1"/>
  <c r="J144" i="1"/>
  <c r="F145" i="1"/>
  <c r="N145" i="1"/>
  <c r="K139" i="1"/>
  <c r="D141" i="1"/>
  <c r="L141" i="1"/>
  <c r="K142" i="1"/>
  <c r="C144" i="1"/>
  <c r="K144" i="1"/>
  <c r="H139" i="1"/>
  <c r="L139" i="1"/>
  <c r="D140" i="1"/>
  <c r="E141" i="1"/>
  <c r="I141" i="1"/>
  <c r="M141" i="1"/>
  <c r="D142" i="1"/>
  <c r="H142" i="1"/>
  <c r="L142" i="1"/>
  <c r="D144" i="1"/>
  <c r="H144" i="1"/>
  <c r="L144" i="1"/>
  <c r="C146" i="1"/>
  <c r="J139" i="1"/>
  <c r="F140" i="1"/>
  <c r="N140" i="1"/>
  <c r="K141" i="1"/>
  <c r="F142" i="1"/>
  <c r="N142" i="1"/>
  <c r="J143" i="1"/>
  <c r="F144" i="1"/>
  <c r="N144" i="1"/>
  <c r="J145" i="1"/>
  <c r="G139" i="1"/>
  <c r="C140" i="1"/>
  <c r="H141" i="1"/>
  <c r="G142" i="1"/>
  <c r="C143" i="1"/>
  <c r="G144" i="1"/>
  <c r="C145" i="1"/>
  <c r="E139" i="1"/>
  <c r="I139" i="1"/>
  <c r="M139" i="1"/>
  <c r="E140" i="1"/>
  <c r="I140" i="1"/>
  <c r="M140" i="1"/>
  <c r="F141" i="1"/>
  <c r="J141" i="1"/>
  <c r="N141" i="1"/>
  <c r="E142" i="1"/>
  <c r="I142" i="1"/>
  <c r="M142" i="1"/>
  <c r="E143" i="1"/>
  <c r="I143" i="1"/>
  <c r="M143" i="1"/>
  <c r="E144" i="1"/>
  <c r="I144" i="1"/>
  <c r="M144" i="1"/>
  <c r="E145" i="1"/>
  <c r="I145" i="1"/>
  <c r="M145" i="1"/>
  <c r="E146" i="1"/>
  <c r="I146" i="1"/>
  <c r="M146" i="1"/>
  <c r="H140" i="1"/>
  <c r="L140" i="1"/>
  <c r="F146" i="1"/>
  <c r="J146" i="1"/>
  <c r="N146" i="1"/>
  <c r="C139" i="1"/>
  <c r="G146" i="1"/>
  <c r="K146" i="1"/>
  <c r="D139" i="1"/>
  <c r="D146" i="1"/>
  <c r="H146" i="1"/>
  <c r="L146" i="1"/>
  <c r="I8" i="15" l="1"/>
  <c r="A120" i="13"/>
  <c r="A120" i="12"/>
  <c r="B119" i="13"/>
  <c r="C119" i="12"/>
  <c r="B129" i="1"/>
  <c r="A130" i="1"/>
  <c r="Q110" i="1"/>
  <c r="Q123" i="1"/>
  <c r="B110" i="1"/>
  <c r="B123" i="1"/>
  <c r="A121" i="12" l="1"/>
  <c r="A121" i="13"/>
  <c r="B120" i="13"/>
  <c r="C120" i="12"/>
  <c r="B130" i="1"/>
  <c r="Q147" i="1"/>
  <c r="A131" i="1"/>
  <c r="Q146" i="1"/>
  <c r="A122" i="13" l="1"/>
  <c r="A122" i="12"/>
  <c r="C121" i="12"/>
  <c r="B121" i="13"/>
  <c r="B131" i="1"/>
  <c r="A132" i="1"/>
  <c r="Q97" i="1"/>
  <c r="Q71" i="1"/>
  <c r="Q84" i="1"/>
  <c r="B84" i="1"/>
  <c r="B97" i="1"/>
  <c r="B71" i="1"/>
  <c r="A123" i="12" l="1"/>
  <c r="A123" i="13"/>
  <c r="B122" i="13"/>
  <c r="C122" i="12"/>
  <c r="B132" i="1"/>
  <c r="Q148" i="1"/>
  <c r="A133" i="1"/>
  <c r="Q144" i="1"/>
  <c r="Q145" i="1"/>
  <c r="Q143" i="1"/>
  <c r="A124" i="13" l="1"/>
  <c r="A124" i="12"/>
  <c r="B123" i="13"/>
  <c r="C123" i="12"/>
  <c r="B133" i="1"/>
  <c r="A134" i="1"/>
  <c r="A125" i="12" l="1"/>
  <c r="A125" i="13"/>
  <c r="B124" i="13"/>
  <c r="C124" i="12"/>
  <c r="B134" i="1"/>
  <c r="A135" i="1"/>
  <c r="A126" i="13" l="1"/>
  <c r="A126" i="12"/>
  <c r="B125" i="13"/>
  <c r="C125" i="12"/>
  <c r="B135" i="1"/>
  <c r="B126" i="13" l="1"/>
  <c r="C126" i="12"/>
  <c r="K8" i="15" s="1"/>
  <c r="B136" i="1"/>
  <c r="B45" i="1"/>
  <c r="B58" i="1"/>
  <c r="B19" i="1"/>
  <c r="E14" i="15"/>
  <c r="P14" i="15"/>
  <c r="I14" i="15"/>
  <c r="L14" i="15"/>
  <c r="D14" i="15"/>
  <c r="J14" i="15"/>
  <c r="O14" i="15"/>
  <c r="G14" i="15"/>
  <c r="F14" i="15"/>
  <c r="Q14" i="15"/>
  <c r="M14" i="15"/>
  <c r="K14" i="15"/>
  <c r="N14" i="15"/>
  <c r="H14" i="15"/>
  <c r="C14" i="15"/>
  <c r="C141" i="1" l="1"/>
  <c r="B32" i="1"/>
  <c r="Q58" i="1" l="1"/>
  <c r="Q142" i="1" s="1"/>
  <c r="Q19" i="1" l="1"/>
  <c r="Q149" i="1" s="1"/>
  <c r="Q32" i="1"/>
  <c r="Q45" i="1"/>
  <c r="Q139" i="1" l="1"/>
  <c r="Q140" i="1"/>
  <c r="O15" i="15"/>
  <c r="O16" i="15" s="1"/>
  <c r="O17" i="15" l="1"/>
  <c r="D15" i="15"/>
  <c r="D16" i="15" s="1"/>
  <c r="D17" i="15" s="1"/>
  <c r="E15" i="15"/>
  <c r="E16" i="15" s="1"/>
  <c r="E17" i="15" s="1"/>
  <c r="F15" i="15"/>
  <c r="F16" i="15" s="1"/>
  <c r="F17" i="15" s="1"/>
  <c r="L15" i="15"/>
  <c r="L16" i="15" s="1"/>
  <c r="L17" i="15" s="1"/>
  <c r="M15" i="15"/>
  <c r="M16" i="15" s="1"/>
  <c r="M17" i="15" s="1"/>
  <c r="H15" i="15"/>
  <c r="H16" i="15" s="1"/>
  <c r="H17" i="15" s="1"/>
  <c r="J15" i="15"/>
  <c r="J16" i="15" s="1"/>
  <c r="J17" i="15" s="1"/>
  <c r="Q15" i="15"/>
  <c r="Q16" i="15" s="1"/>
  <c r="Q17" i="15" s="1"/>
  <c r="I15" i="15"/>
  <c r="I16" i="15" s="1"/>
  <c r="I17" i="15" s="1"/>
  <c r="G15" i="15"/>
  <c r="G16" i="15" s="1"/>
  <c r="G17" i="15" s="1"/>
  <c r="C15" i="15"/>
  <c r="C16" i="15" s="1"/>
  <c r="C17" i="15" s="1"/>
  <c r="K15" i="15"/>
  <c r="K16" i="15" s="1"/>
  <c r="K17" i="15" s="1"/>
  <c r="P15" i="15"/>
  <c r="P16" i="15" s="1"/>
  <c r="P17" i="15" s="1"/>
  <c r="N15" i="15"/>
  <c r="N16" i="15" s="1"/>
  <c r="N17" i="15" s="1"/>
</calcChain>
</file>

<file path=xl/sharedStrings.xml><?xml version="1.0" encoding="utf-8"?>
<sst xmlns="http://schemas.openxmlformats.org/spreadsheetml/2006/main" count="379" uniqueCount="105">
  <si>
    <t>KFZ</t>
  </si>
  <si>
    <t>Mot</t>
  </si>
  <si>
    <t>PKW</t>
  </si>
  <si>
    <t>Monat</t>
  </si>
  <si>
    <t xml:space="preserve"> </t>
  </si>
  <si>
    <t>Bus</t>
  </si>
  <si>
    <t>Automatische Verkehrszählung  B31 Freiburg-Osttunnel</t>
  </si>
  <si>
    <t>Anmerkungen</t>
  </si>
  <si>
    <t>Zunahme 2009/2010</t>
  </si>
  <si>
    <t>Zunahme 2010/2011</t>
  </si>
  <si>
    <t>Ergebnisse der automatischen Verkehrszählung</t>
  </si>
  <si>
    <t>Berechnungen</t>
  </si>
  <si>
    <t>Quelle: http://www.rp.baden-wuerttemberg.de/servlet/PB/menu/1158238/index.html</t>
  </si>
  <si>
    <t>wochenfeiertage</t>
  </si>
  <si>
    <t>Anteil Arbeits-tage</t>
  </si>
  <si>
    <t>Zunahme 2011/2012</t>
  </si>
  <si>
    <t>Zunahme 2012/2013</t>
  </si>
  <si>
    <t>Zunahme 2013/2014</t>
  </si>
  <si>
    <t>Zunahme 2014/2015</t>
  </si>
  <si>
    <t>7 GT</t>
  </si>
  <si>
    <t>0 GT</t>
  </si>
  <si>
    <t>21 GT</t>
  </si>
  <si>
    <t>30 GT</t>
  </si>
  <si>
    <t>31 GT</t>
  </si>
  <si>
    <t>28 GT</t>
  </si>
  <si>
    <t>4 GT</t>
  </si>
  <si>
    <t>Zunahme 2015/2016</t>
  </si>
  <si>
    <t>Zunahme 2016/2017</t>
  </si>
  <si>
    <r>
      <rPr>
        <b/>
        <sz val="9"/>
        <color theme="1"/>
        <rFont val="Symbol"/>
        <family val="1"/>
        <charset val="2"/>
      </rPr>
      <t xml:space="preserve">Æ </t>
    </r>
    <r>
      <rPr>
        <b/>
        <sz val="9"/>
        <color theme="1"/>
        <rFont val="FrutigerNext LT Regular"/>
        <family val="2"/>
      </rPr>
      <t>2009</t>
    </r>
  </si>
  <si>
    <r>
      <rPr>
        <b/>
        <sz val="9"/>
        <color theme="1"/>
        <rFont val="Symbol"/>
        <family val="1"/>
        <charset val="2"/>
      </rPr>
      <t xml:space="preserve">Æ </t>
    </r>
    <r>
      <rPr>
        <b/>
        <sz val="9"/>
        <color theme="1"/>
        <rFont val="FrutigerNext LT Regular"/>
        <family val="2"/>
      </rPr>
      <t>2010</t>
    </r>
  </si>
  <si>
    <r>
      <rPr>
        <b/>
        <sz val="9"/>
        <color theme="1"/>
        <rFont val="Symbol"/>
        <family val="1"/>
        <charset val="2"/>
      </rPr>
      <t xml:space="preserve">Æ </t>
    </r>
    <r>
      <rPr>
        <b/>
        <sz val="9"/>
        <color theme="1"/>
        <rFont val="FrutigerNext LT Regular"/>
        <family val="2"/>
      </rPr>
      <t>2011</t>
    </r>
  </si>
  <si>
    <r>
      <rPr>
        <b/>
        <sz val="9"/>
        <color theme="1"/>
        <rFont val="Symbol"/>
        <family val="1"/>
        <charset val="2"/>
      </rPr>
      <t xml:space="preserve">Æ </t>
    </r>
    <r>
      <rPr>
        <b/>
        <sz val="9"/>
        <color theme="1"/>
        <rFont val="FrutigerNext LT Regular"/>
        <family val="2"/>
      </rPr>
      <t>2012</t>
    </r>
  </si>
  <si>
    <r>
      <rPr>
        <b/>
        <sz val="9"/>
        <color theme="1"/>
        <rFont val="Symbol"/>
        <family val="1"/>
        <charset val="2"/>
      </rPr>
      <t xml:space="preserve">Æ </t>
    </r>
    <r>
      <rPr>
        <b/>
        <sz val="9"/>
        <color theme="1"/>
        <rFont val="FrutigerNext LT Regular"/>
        <family val="2"/>
      </rPr>
      <t>2013</t>
    </r>
  </si>
  <si>
    <r>
      <rPr>
        <b/>
        <sz val="9"/>
        <color theme="1"/>
        <rFont val="Symbol"/>
        <family val="1"/>
        <charset val="2"/>
      </rPr>
      <t xml:space="preserve">Æ </t>
    </r>
    <r>
      <rPr>
        <b/>
        <sz val="9"/>
        <color theme="1"/>
        <rFont val="FrutigerNext LT Regular"/>
        <family val="2"/>
      </rPr>
      <t>2014</t>
    </r>
  </si>
  <si>
    <r>
      <rPr>
        <b/>
        <sz val="9"/>
        <color theme="1"/>
        <rFont val="Symbol"/>
        <family val="1"/>
        <charset val="2"/>
      </rPr>
      <t xml:space="preserve">Æ </t>
    </r>
    <r>
      <rPr>
        <b/>
        <sz val="9"/>
        <color theme="1"/>
        <rFont val="FrutigerNext LT Regular"/>
        <family val="2"/>
      </rPr>
      <t>2015</t>
    </r>
  </si>
  <si>
    <r>
      <rPr>
        <b/>
        <sz val="9"/>
        <color theme="1"/>
        <rFont val="Symbol"/>
        <family val="1"/>
        <charset val="2"/>
      </rPr>
      <t xml:space="preserve">Æ </t>
    </r>
    <r>
      <rPr>
        <b/>
        <sz val="9"/>
        <color theme="1"/>
        <rFont val="FrutigerNext LT Regular"/>
        <family val="2"/>
      </rPr>
      <t>2016</t>
    </r>
  </si>
  <si>
    <r>
      <rPr>
        <b/>
        <sz val="9"/>
        <color theme="1"/>
        <rFont val="Symbol"/>
        <family val="1"/>
        <charset val="2"/>
      </rPr>
      <t xml:space="preserve">Æ </t>
    </r>
    <r>
      <rPr>
        <b/>
        <sz val="9"/>
        <color theme="1"/>
        <rFont val="FrutigerNext LT Regular"/>
        <family val="2"/>
      </rPr>
      <t>2017</t>
    </r>
  </si>
  <si>
    <t>Sattel- züge</t>
  </si>
  <si>
    <t>Durchschnittlicher KFZ-Tagesverkehr (Mo-So)  und DTV-Werte der Fahrzeugarten</t>
  </si>
  <si>
    <r>
      <rPr>
        <b/>
        <sz val="9"/>
        <color theme="1"/>
        <rFont val="Symbol"/>
        <family val="1"/>
        <charset val="2"/>
      </rPr>
      <t xml:space="preserve">Æ </t>
    </r>
    <r>
      <rPr>
        <b/>
        <sz val="9"/>
        <color theme="1"/>
        <rFont val="FrutigerNext LT Regular"/>
        <family val="2"/>
      </rPr>
      <t>2018</t>
    </r>
  </si>
  <si>
    <t>Zunahme 2017/2018</t>
  </si>
  <si>
    <t>Zunahme 2015/2018</t>
  </si>
  <si>
    <t>Zunahme 2009/2018</t>
  </si>
  <si>
    <t>PKW
= (5 + 6)
./. 10</t>
  </si>
  <si>
    <t>PKW
mit An- hänger</t>
  </si>
  <si>
    <t>LKW
ohne An- hänger</t>
  </si>
  <si>
    <t>LKW
mit An- hänger</t>
  </si>
  <si>
    <r>
      <t xml:space="preserve">PKW
</t>
    </r>
    <r>
      <rPr>
        <i/>
        <sz val="8"/>
        <color theme="1"/>
        <rFont val="FrutigerNext LT Regular"/>
        <family val="2"/>
      </rPr>
      <t>= 5 + 6</t>
    </r>
  </si>
  <si>
    <r>
      <t xml:space="preserve">LKW + Sattel- züge
</t>
    </r>
    <r>
      <rPr>
        <i/>
        <sz val="8"/>
        <color theme="1"/>
        <rFont val="FrutigerNext LT Regular"/>
        <family val="2"/>
      </rPr>
      <t>= 11 + 16</t>
    </r>
  </si>
  <si>
    <t>Anfangsjahr</t>
  </si>
  <si>
    <r>
      <t xml:space="preserve">Zeiträume </t>
    </r>
    <r>
      <rPr>
        <sz val="12"/>
        <color theme="1"/>
        <rFont val="Calibri"/>
        <family val="2"/>
        <scheme val="minor"/>
      </rPr>
      <t>(jeweils einschließlich)</t>
    </r>
  </si>
  <si>
    <t>Endjahr</t>
  </si>
  <si>
    <t>von</t>
  </si>
  <si>
    <t>bis</t>
  </si>
  <si>
    <t>Endmonat</t>
  </si>
  <si>
    <t>eigene Berechnungen</t>
  </si>
  <si>
    <t>Spalte</t>
  </si>
  <si>
    <t>Veränderung</t>
  </si>
  <si>
    <t>in Prozent</t>
  </si>
  <si>
    <t>in Prozent pro Jahr</t>
  </si>
  <si>
    <t>Werte</t>
  </si>
  <si>
    <t>15 GT | 2 Wo Teilsperrung Höllental (Sanierung Belag)</t>
  </si>
  <si>
    <t>15 GT | &lt;4 Wo Teilsperrung Höllental (Sanierung Belag)</t>
  </si>
  <si>
    <t>31 GT | Falkensteig 4 Wo Vollsperrung</t>
  </si>
  <si>
    <t>3 GT</t>
  </si>
  <si>
    <t>17 GT</t>
  </si>
  <si>
    <t>29 GT</t>
  </si>
  <si>
    <t>30 GT | sperrung höllental 4 wo wg felsarbeiten</t>
  </si>
  <si>
    <t>31 GT  | ab 1.7.: Maut auf Bundesstraßen (ab 7,5t)</t>
  </si>
  <si>
    <t>26 GT</t>
  </si>
  <si>
    <t xml:space="preserve">Jahresvergleich DTV* nach Fahrzeugarten Zählstelle Freiburg-Osttunnel </t>
  </si>
  <si>
    <t>Zeile</t>
  </si>
  <si>
    <t>im Durchschnitt der jeweils letzten x Monate einschließlich der gewählten Anfangs- und Endmonate</t>
  </si>
  <si>
    <t>Feb</t>
  </si>
  <si>
    <t>Mrz</t>
  </si>
  <si>
    <t>Apr</t>
  </si>
  <si>
    <t>Mai</t>
  </si>
  <si>
    <t>Jun</t>
  </si>
  <si>
    <t>Jul</t>
  </si>
  <si>
    <t>Aug</t>
  </si>
  <si>
    <t>Sep</t>
  </si>
  <si>
    <t>Okt</t>
  </si>
  <si>
    <t>Nov</t>
  </si>
  <si>
    <t>Dez</t>
  </si>
  <si>
    <t>Jan</t>
  </si>
  <si>
    <t>Lfw (&lt;=3,5t)</t>
  </si>
  <si>
    <t>Vergleichszeitraum in Monaten</t>
  </si>
  <si>
    <r>
      <t xml:space="preserve">* </t>
    </r>
    <r>
      <rPr>
        <b/>
        <i/>
        <u/>
        <sz val="9"/>
        <color rgb="FF000000"/>
        <rFont val="Calibri"/>
        <family val="2"/>
      </rPr>
      <t>DTV</t>
    </r>
    <r>
      <rPr>
        <i/>
        <sz val="9"/>
        <color rgb="FF000000"/>
        <rFont val="Calibri"/>
        <family val="2"/>
      </rPr>
      <t xml:space="preserve"> = </t>
    </r>
    <r>
      <rPr>
        <b/>
        <i/>
        <u/>
        <sz val="9"/>
        <color rgb="FF000000"/>
        <rFont val="Calibri"/>
        <family val="2"/>
      </rPr>
      <t>D</t>
    </r>
    <r>
      <rPr>
        <i/>
        <sz val="9"/>
        <color rgb="FF000000"/>
        <rFont val="Calibri"/>
        <family val="2"/>
      </rPr>
      <t xml:space="preserve">urchschnittliche </t>
    </r>
    <r>
      <rPr>
        <b/>
        <i/>
        <u/>
        <sz val="9"/>
        <color rgb="FF000000"/>
        <rFont val="Calibri"/>
        <family val="2"/>
      </rPr>
      <t>T</t>
    </r>
    <r>
      <rPr>
        <i/>
        <sz val="9"/>
        <color rgb="FF000000"/>
        <rFont val="Calibri"/>
        <family val="2"/>
      </rPr>
      <t xml:space="preserve">ägliche </t>
    </r>
    <r>
      <rPr>
        <b/>
        <i/>
        <u/>
        <sz val="9"/>
        <color rgb="FF000000"/>
        <rFont val="Calibri"/>
        <family val="2"/>
      </rPr>
      <t>V</t>
    </r>
    <r>
      <rPr>
        <i/>
        <sz val="9"/>
        <color rgb="FF000000"/>
        <rFont val="Calibri"/>
        <family val="2"/>
      </rPr>
      <t>erkehrsstärke des Vergleichszeitraums (Kfz/24H)</t>
    </r>
  </si>
  <si>
    <t>Zeilen "Monate"</t>
  </si>
  <si>
    <t>gelbe Zellen bitte über Drop-Down-Listen ausfüllen</t>
  </si>
  <si>
    <t>Sonst nicht klassif.</t>
  </si>
  <si>
    <r>
      <t xml:space="preserve">SGV
</t>
    </r>
    <r>
      <rPr>
        <i/>
        <sz val="8"/>
        <color theme="1"/>
        <rFont val="FrutigerNext LT Regular"/>
        <family val="2"/>
      </rPr>
      <t xml:space="preserve"> = 9 bis 11</t>
    </r>
    <r>
      <rPr>
        <sz val="8"/>
        <color theme="1"/>
        <rFont val="FrutigerNext LT Regular"/>
        <family val="2"/>
      </rPr>
      <t xml:space="preserve">
</t>
    </r>
  </si>
  <si>
    <r>
      <t xml:space="preserve">SV
</t>
    </r>
    <r>
      <rPr>
        <i/>
        <sz val="8"/>
        <color theme="1"/>
        <rFont val="FrutigerNext LT Regular"/>
        <family val="2"/>
      </rPr>
      <t xml:space="preserve"> = 13 +  7</t>
    </r>
  </si>
  <si>
    <r>
      <t xml:space="preserve">LKW
</t>
    </r>
    <r>
      <rPr>
        <i/>
        <sz val="8"/>
        <color theme="1"/>
        <rFont val="FrutigerNext LT Regular"/>
        <family val="2"/>
      </rPr>
      <t>= 8 + 9</t>
    </r>
  </si>
  <si>
    <t>21 GT | Sanierung Leo-Wohhleb-Brücke 19.-27.5.</t>
  </si>
  <si>
    <t>0 GT (Aug.) / 0 GT (Sept) / 6 GT (Okt) |
12 Wo Sanierung Leo-Wohlleb-Brücke (1,6 Mio)</t>
  </si>
  <si>
    <t xml:space="preserve">Quelle: </t>
  </si>
  <si>
    <t>http://www.svz-bw.de/358.html</t>
  </si>
  <si>
    <t>lNfz</t>
  </si>
  <si>
    <t>sNFZ</t>
  </si>
  <si>
    <t>DTV</t>
  </si>
  <si>
    <t>LUBW</t>
  </si>
  <si>
    <t>SVZ</t>
  </si>
  <si>
    <t>Sattelzüge</t>
  </si>
  <si>
    <t>Busse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</si>
</sst>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quot;Sp. &quot;0"/>
    <numFmt numFmtId="166" formatCode="mmm/\ yyyy"/>
    <numFmt numFmtId="167" formatCode="#,##0.0000"/>
    <numFmt numFmtId="168" formatCode="mm\/yyyy"/>
    <numFmt numFmtId="169" formatCode="\+0.0%;\-0.0%"/>
    <numFmt numFmtId="170" formatCode="mmm&quot;.&quot;"/>
    <numFmt numFmtId="171" formatCode="0\ &quot;Jahre&quot;"/>
    <numFmt numFmtId="172" formatCode="0\ &quot; Mon&quot;"/>
    <numFmt numFmtId="173" formatCode="\+#,###;\-#,###"/>
    <numFmt numFmtId="174" formatCode="yyyy"/>
  </numFmts>
  <fonts count="37" x14ac:knownFonts="1">
    <font>
      <sz val="9"/>
      <color theme="1"/>
      <name val="Arial"/>
      <family val="2"/>
    </font>
    <font>
      <i/>
      <sz val="9"/>
      <color theme="1"/>
      <name val="Arial"/>
      <family val="2"/>
    </font>
    <font>
      <i/>
      <sz val="8"/>
      <color theme="1"/>
      <name val="Arial"/>
      <family val="2"/>
    </font>
    <font>
      <sz val="9"/>
      <color theme="1"/>
      <name val="FrutigerNext LT Regular"/>
      <family val="2"/>
    </font>
    <font>
      <sz val="9"/>
      <color theme="1"/>
      <name val="Courier New"/>
      <family val="3"/>
    </font>
    <font>
      <sz val="12"/>
      <color theme="1"/>
      <name val="FrutigerNext LT Regular"/>
      <family val="2"/>
    </font>
    <font>
      <sz val="12"/>
      <color theme="0"/>
      <name val="FrutigerNext LT Regular"/>
      <family val="2"/>
    </font>
    <font>
      <b/>
      <sz val="12"/>
      <color theme="0"/>
      <name val="FrutigerNext LT Regular"/>
      <family val="2"/>
    </font>
    <font>
      <i/>
      <sz val="8"/>
      <color theme="1"/>
      <name val="FrutigerNext LT Regular"/>
      <family val="2"/>
    </font>
    <font>
      <sz val="8"/>
      <color theme="1"/>
      <name val="FrutigerNext LT Regular"/>
      <family val="2"/>
    </font>
    <font>
      <b/>
      <sz val="9"/>
      <color theme="1"/>
      <name val="FrutigerNext LT Regular"/>
      <family val="2"/>
    </font>
    <font>
      <b/>
      <sz val="9"/>
      <color theme="1"/>
      <name val="Symbol"/>
      <family val="1"/>
      <charset val="2"/>
    </font>
    <font>
      <sz val="9"/>
      <color theme="0" tint="-0.499984740745262"/>
      <name val="Arial"/>
      <family val="2"/>
    </font>
    <font>
      <sz val="8"/>
      <color theme="1"/>
      <name val="Courier New"/>
      <family val="3"/>
    </font>
    <font>
      <i/>
      <sz val="12"/>
      <color theme="0"/>
      <name val="FrutigerNext LT Regular"/>
      <family val="2"/>
    </font>
    <font>
      <sz val="8"/>
      <color theme="1"/>
      <name val="Arial"/>
      <family val="2"/>
    </font>
    <font>
      <b/>
      <sz val="12"/>
      <color theme="0"/>
      <name val="Arial"/>
      <family val="2"/>
    </font>
    <font>
      <b/>
      <i/>
      <sz val="12"/>
      <color theme="0"/>
      <name val="Arial"/>
      <family val="2"/>
    </font>
    <font>
      <sz val="12"/>
      <color theme="0"/>
      <name val="Arial"/>
      <family val="2"/>
    </font>
    <font>
      <i/>
      <sz val="12"/>
      <color theme="0"/>
      <name val="Arial"/>
      <family val="2"/>
    </font>
    <font>
      <sz val="12"/>
      <color theme="1"/>
      <name val="Arial"/>
      <family val="2"/>
    </font>
    <font>
      <b/>
      <sz val="12"/>
      <color theme="1"/>
      <name val="Calibri"/>
      <family val="2"/>
      <scheme val="minor"/>
    </font>
    <font>
      <sz val="12"/>
      <color theme="1"/>
      <name val="Calibri"/>
      <family val="2"/>
      <scheme val="minor"/>
    </font>
    <font>
      <sz val="12"/>
      <color theme="0"/>
      <name val="Calibri"/>
      <family val="2"/>
      <scheme val="minor"/>
    </font>
    <font>
      <sz val="8"/>
      <color theme="1"/>
      <name val="Calibri"/>
      <family val="2"/>
      <scheme val="minor"/>
    </font>
    <font>
      <sz val="12"/>
      <name val="Calibri"/>
      <family val="2"/>
      <scheme val="minor"/>
    </font>
    <font>
      <sz val="10"/>
      <color theme="1"/>
      <name val="Calibri"/>
      <family val="2"/>
      <scheme val="minor"/>
    </font>
    <font>
      <i/>
      <sz val="10"/>
      <color theme="1"/>
      <name val="Calibri"/>
      <family val="2"/>
      <scheme val="minor"/>
    </font>
    <font>
      <sz val="10"/>
      <color theme="1"/>
      <name val="Courier New"/>
      <family val="3"/>
    </font>
    <font>
      <i/>
      <sz val="9"/>
      <color rgb="FF000000"/>
      <name val="Calibri"/>
      <family val="2"/>
    </font>
    <font>
      <b/>
      <i/>
      <u/>
      <sz val="9"/>
      <color rgb="FF000000"/>
      <name val="Calibri"/>
      <family val="2"/>
    </font>
    <font>
      <sz val="9"/>
      <color theme="0"/>
      <name val="Arial"/>
      <family val="2"/>
    </font>
    <font>
      <sz val="8"/>
      <color theme="0"/>
      <name val="Calibri"/>
      <family val="2"/>
      <scheme val="minor"/>
    </font>
    <font>
      <sz val="8"/>
      <color theme="0"/>
      <name val="FrutigerNext LT Regular"/>
      <family val="2"/>
    </font>
    <font>
      <sz val="9"/>
      <color theme="0"/>
      <name val="FrutigerNext LT Regular"/>
      <family val="2"/>
    </font>
    <font>
      <sz val="9"/>
      <color rgb="FFFF0000"/>
      <name val="Arial"/>
      <family val="2"/>
    </font>
    <font>
      <sz val="8"/>
      <color rgb="FFFF0000"/>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medium">
        <color indexed="64"/>
      </right>
      <top style="double">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diagonalUp="1" diagonalDown="1">
      <left style="thin">
        <color indexed="64"/>
      </left>
      <right/>
      <top style="thin">
        <color indexed="64"/>
      </top>
      <bottom style="double">
        <color indexed="64"/>
      </bottom>
      <diagonal style="thin">
        <color indexed="64"/>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cellStyleXfs>
  <cellXfs count="341">
    <xf numFmtId="0" fontId="0" fillId="0" borderId="0" xfId="0"/>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right" vertical="top" wrapText="1"/>
    </xf>
    <xf numFmtId="0" fontId="0" fillId="0" borderId="0" xfId="0" applyBorder="1"/>
    <xf numFmtId="0" fontId="0" fillId="0" borderId="0" xfId="0" applyFill="1"/>
    <xf numFmtId="0" fontId="2" fillId="0" borderId="0" xfId="0" applyFont="1"/>
    <xf numFmtId="0" fontId="0" fillId="0" borderId="0" xfId="0" applyFill="1" applyAlignment="1">
      <alignment vertical="top" wrapText="1"/>
    </xf>
    <xf numFmtId="0" fontId="0" fillId="0" borderId="0" xfId="0" applyAlignment="1">
      <alignment vertical="center" wrapText="1"/>
    </xf>
    <xf numFmtId="0" fontId="0" fillId="0" borderId="0" xfId="0" applyAlignment="1">
      <alignment vertical="center"/>
    </xf>
    <xf numFmtId="0" fontId="3" fillId="0" borderId="0" xfId="0" applyFont="1"/>
    <xf numFmtId="0" fontId="3" fillId="0" borderId="0" xfId="0" applyFont="1" applyFill="1"/>
    <xf numFmtId="3" fontId="3" fillId="0" borderId="0" xfId="0" applyNumberFormat="1" applyFont="1"/>
    <xf numFmtId="3" fontId="4" fillId="0" borderId="1" xfId="0" applyNumberFormat="1" applyFont="1" applyBorder="1" applyAlignment="1">
      <alignment vertical="top" wrapText="1"/>
    </xf>
    <xf numFmtId="3" fontId="4" fillId="0" borderId="1" xfId="0" applyNumberFormat="1" applyFont="1" applyFill="1" applyBorder="1" applyAlignment="1">
      <alignment vertical="top" wrapText="1"/>
    </xf>
    <xf numFmtId="3" fontId="4" fillId="0" borderId="1" xfId="0" applyNumberFormat="1" applyFont="1" applyBorder="1" applyAlignment="1">
      <alignment horizontal="right" vertical="top" wrapText="1"/>
    </xf>
    <xf numFmtId="3" fontId="4" fillId="0" borderId="1" xfId="0" applyNumberFormat="1" applyFont="1" applyFill="1" applyBorder="1" applyAlignment="1">
      <alignment horizontal="right" vertical="top" wrapText="1"/>
    </xf>
    <xf numFmtId="3" fontId="4" fillId="0" borderId="4" xfId="0" applyNumberFormat="1" applyFont="1" applyBorder="1"/>
    <xf numFmtId="3" fontId="4" fillId="0" borderId="4" xfId="0" applyNumberFormat="1" applyFont="1" applyFill="1" applyBorder="1"/>
    <xf numFmtId="3" fontId="4" fillId="0" borderId="1" xfId="0" applyNumberFormat="1" applyFont="1" applyBorder="1"/>
    <xf numFmtId="3" fontId="4" fillId="0" borderId="1" xfId="0" applyNumberFormat="1" applyFont="1" applyFill="1" applyBorder="1"/>
    <xf numFmtId="0" fontId="0" fillId="0" borderId="20" xfId="0" applyBorder="1"/>
    <xf numFmtId="0" fontId="5" fillId="0" borderId="0" xfId="0" applyFont="1"/>
    <xf numFmtId="3" fontId="4" fillId="0" borderId="7" xfId="0" applyNumberFormat="1" applyFont="1" applyBorder="1"/>
    <xf numFmtId="3" fontId="4" fillId="0" borderId="7" xfId="0" applyNumberFormat="1" applyFont="1" applyFill="1" applyBorder="1"/>
    <xf numFmtId="0" fontId="3" fillId="0" borderId="11" xfId="0" applyFont="1" applyBorder="1" applyAlignment="1">
      <alignment horizontal="right"/>
    </xf>
    <xf numFmtId="16" fontId="3" fillId="0" borderId="11" xfId="0" applyNumberFormat="1" applyFont="1" applyBorder="1" applyAlignment="1">
      <alignment horizontal="right"/>
    </xf>
    <xf numFmtId="0" fontId="0" fillId="2" borderId="0" xfId="0" applyFill="1"/>
    <xf numFmtId="17" fontId="10" fillId="3" borderId="18" xfId="0" applyNumberFormat="1" applyFont="1" applyFill="1" applyBorder="1" applyAlignment="1">
      <alignment horizontal="right" vertical="center" wrapText="1"/>
    </xf>
    <xf numFmtId="164" fontId="4" fillId="0" borderId="1" xfId="0" applyNumberFormat="1" applyFont="1" applyBorder="1"/>
    <xf numFmtId="164" fontId="4" fillId="0" borderId="1" xfId="0" applyNumberFormat="1" applyFont="1" applyFill="1" applyBorder="1"/>
    <xf numFmtId="164" fontId="4" fillId="0" borderId="12" xfId="0" applyNumberFormat="1" applyFont="1" applyFill="1" applyBorder="1"/>
    <xf numFmtId="165" fontId="8" fillId="0" borderId="1" xfId="0" applyNumberFormat="1" applyFont="1" applyBorder="1" applyAlignment="1">
      <alignment horizontal="center"/>
    </xf>
    <xf numFmtId="165" fontId="8" fillId="0" borderId="1" xfId="0" applyNumberFormat="1" applyFont="1" applyFill="1" applyBorder="1" applyAlignment="1">
      <alignment horizontal="center"/>
    </xf>
    <xf numFmtId="14" fontId="0" fillId="0" borderId="0" xfId="0" applyNumberFormat="1"/>
    <xf numFmtId="0" fontId="1" fillId="0" borderId="20" xfId="0" applyFont="1" applyBorder="1"/>
    <xf numFmtId="0" fontId="0" fillId="0" borderId="0" xfId="0" applyAlignment="1">
      <alignment horizontal="right"/>
    </xf>
    <xf numFmtId="0" fontId="5" fillId="0" borderId="0" xfId="0" applyFont="1" applyAlignment="1">
      <alignment horizontal="center"/>
    </xf>
    <xf numFmtId="0" fontId="0" fillId="0" borderId="0" xfId="0" applyAlignment="1">
      <alignment horizontal="center"/>
    </xf>
    <xf numFmtId="0" fontId="0" fillId="0" borderId="21" xfId="0" applyBorder="1"/>
    <xf numFmtId="0" fontId="0" fillId="3" borderId="32" xfId="0" applyFill="1" applyBorder="1" applyAlignment="1">
      <alignment vertical="center" wrapText="1"/>
    </xf>
    <xf numFmtId="0" fontId="0" fillId="3" borderId="32" xfId="0" applyFill="1" applyBorder="1" applyAlignment="1">
      <alignment vertical="center"/>
    </xf>
    <xf numFmtId="0" fontId="0" fillId="0" borderId="30" xfId="0" applyBorder="1"/>
    <xf numFmtId="3" fontId="4" fillId="0" borderId="4" xfId="0" applyNumberFormat="1" applyFont="1" applyBorder="1" applyAlignment="1">
      <alignment vertical="top" wrapText="1"/>
    </xf>
    <xf numFmtId="3" fontId="4" fillId="0" borderId="4" xfId="0" applyNumberFormat="1" applyFont="1" applyFill="1" applyBorder="1" applyAlignment="1">
      <alignment vertical="top" wrapText="1"/>
    </xf>
    <xf numFmtId="0" fontId="0" fillId="0" borderId="21" xfId="0" applyBorder="1" applyAlignment="1">
      <alignment vertical="top" wrapText="1"/>
    </xf>
    <xf numFmtId="0" fontId="9" fillId="0" borderId="33" xfId="0" applyFont="1" applyBorder="1" applyAlignment="1">
      <alignment horizontal="center" vertical="top" wrapText="1"/>
    </xf>
    <xf numFmtId="0" fontId="9" fillId="0" borderId="14" xfId="0" applyFont="1" applyBorder="1" applyAlignment="1">
      <alignment horizontal="center" vertical="top" wrapText="1"/>
    </xf>
    <xf numFmtId="0" fontId="9" fillId="0" borderId="14" xfId="0" applyFont="1" applyFill="1" applyBorder="1" applyAlignment="1">
      <alignment horizontal="center" vertical="top" wrapText="1"/>
    </xf>
    <xf numFmtId="9" fontId="4" fillId="0" borderId="1" xfId="0" applyNumberFormat="1" applyFont="1" applyBorder="1" applyAlignment="1">
      <alignment horizontal="center" vertical="top" wrapText="1"/>
    </xf>
    <xf numFmtId="0" fontId="12" fillId="2" borderId="0" xfId="0" applyFont="1" applyFill="1" applyAlignment="1">
      <alignment horizontal="right"/>
    </xf>
    <xf numFmtId="0" fontId="9" fillId="4" borderId="37" xfId="0" applyFont="1" applyFill="1" applyBorder="1" applyAlignment="1">
      <alignment horizontal="center" vertical="top" wrapText="1"/>
    </xf>
    <xf numFmtId="0" fontId="7" fillId="2" borderId="0" xfId="0" applyFont="1" applyFill="1" applyAlignment="1">
      <alignment horizontal="left"/>
    </xf>
    <xf numFmtId="9" fontId="4" fillId="0" borderId="4" xfId="0" applyNumberFormat="1" applyFont="1" applyBorder="1" applyAlignment="1">
      <alignment horizontal="center" vertical="top" wrapText="1"/>
    </xf>
    <xf numFmtId="165" fontId="8" fillId="0" borderId="2" xfId="0" applyNumberFormat="1" applyFont="1" applyFill="1" applyBorder="1" applyAlignment="1">
      <alignment horizontal="center"/>
    </xf>
    <xf numFmtId="0" fontId="9" fillId="0" borderId="37" xfId="0" applyFont="1" applyFill="1" applyBorder="1" applyAlignment="1">
      <alignment horizontal="center" vertical="top" wrapText="1"/>
    </xf>
    <xf numFmtId="165" fontId="8" fillId="0" borderId="11" xfId="0" applyNumberFormat="1" applyFont="1" applyFill="1" applyBorder="1" applyAlignment="1">
      <alignment horizontal="center"/>
    </xf>
    <xf numFmtId="0" fontId="9" fillId="4"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164" fontId="13" fillId="0" borderId="1" xfId="0" applyNumberFormat="1" applyFont="1" applyFill="1" applyBorder="1"/>
    <xf numFmtId="9" fontId="4" fillId="0" borderId="3" xfId="0" applyNumberFormat="1" applyFont="1" applyBorder="1" applyAlignment="1">
      <alignment horizontal="center" vertical="top" wrapText="1"/>
    </xf>
    <xf numFmtId="3" fontId="4" fillId="0" borderId="3" xfId="0" applyNumberFormat="1" applyFont="1" applyBorder="1" applyAlignment="1">
      <alignment vertical="top" wrapText="1"/>
    </xf>
    <xf numFmtId="3" fontId="4" fillId="0" borderId="3" xfId="0" applyNumberFormat="1" applyFont="1" applyFill="1" applyBorder="1" applyAlignment="1">
      <alignment vertical="top" wrapText="1"/>
    </xf>
    <xf numFmtId="3" fontId="4" fillId="3" borderId="19" xfId="0" applyNumberFormat="1" applyFont="1" applyFill="1" applyBorder="1" applyAlignment="1">
      <alignment vertical="center" wrapText="1"/>
    </xf>
    <xf numFmtId="0" fontId="0" fillId="0" borderId="10" xfId="0" applyBorder="1"/>
    <xf numFmtId="0" fontId="3" fillId="0" borderId="0" xfId="0" applyFont="1" applyBorder="1" applyAlignment="1">
      <alignment horizontal="center"/>
    </xf>
    <xf numFmtId="0" fontId="3" fillId="0" borderId="0" xfId="0" applyFont="1" applyBorder="1" applyAlignment="1">
      <alignment horizontal="right"/>
    </xf>
    <xf numFmtId="164" fontId="4" fillId="0" borderId="0" xfId="0" applyNumberFormat="1" applyFont="1" applyBorder="1"/>
    <xf numFmtId="164" fontId="4" fillId="0" borderId="0" xfId="0" applyNumberFormat="1" applyFont="1" applyFill="1" applyBorder="1"/>
    <xf numFmtId="0" fontId="0" fillId="3" borderId="45" xfId="0" applyFill="1" applyBorder="1" applyAlignment="1">
      <alignment vertical="center"/>
    </xf>
    <xf numFmtId="3" fontId="4" fillId="0" borderId="6" xfId="0" applyNumberFormat="1" applyFont="1" applyFill="1" applyBorder="1" applyAlignment="1">
      <alignment vertical="top" wrapText="1"/>
    </xf>
    <xf numFmtId="3" fontId="4" fillId="0" borderId="2" xfId="0" applyNumberFormat="1" applyFont="1" applyFill="1" applyBorder="1" applyAlignment="1">
      <alignment horizontal="right" vertical="top" wrapText="1"/>
    </xf>
    <xf numFmtId="3" fontId="4" fillId="0" borderId="2" xfId="0" applyNumberFormat="1" applyFont="1" applyFill="1" applyBorder="1" applyAlignment="1">
      <alignment vertical="top" wrapText="1"/>
    </xf>
    <xf numFmtId="3" fontId="4" fillId="4" borderId="1" xfId="0" applyNumberFormat="1" applyFont="1" applyFill="1" applyBorder="1" applyAlignment="1">
      <alignment horizontal="right" vertical="top" wrapText="1"/>
    </xf>
    <xf numFmtId="3" fontId="4" fillId="4" borderId="4" xfId="0" applyNumberFormat="1" applyFont="1" applyFill="1" applyBorder="1" applyAlignment="1">
      <alignment horizontal="right" vertical="top" wrapText="1"/>
    </xf>
    <xf numFmtId="3" fontId="4" fillId="0" borderId="6" xfId="0" applyNumberFormat="1" applyFont="1" applyFill="1" applyBorder="1"/>
    <xf numFmtId="3" fontId="4" fillId="0" borderId="2" xfId="0" applyNumberFormat="1" applyFont="1" applyFill="1" applyBorder="1"/>
    <xf numFmtId="3" fontId="4" fillId="3" borderId="19" xfId="0" applyNumberFormat="1" applyFont="1" applyFill="1" applyBorder="1" applyAlignment="1">
      <alignment horizontal="right" vertical="center" wrapText="1"/>
    </xf>
    <xf numFmtId="164" fontId="4" fillId="4" borderId="36" xfId="0" applyNumberFormat="1" applyFont="1" applyFill="1" applyBorder="1"/>
    <xf numFmtId="164" fontId="4" fillId="4" borderId="12" xfId="0" applyNumberFormat="1" applyFont="1" applyFill="1" applyBorder="1"/>
    <xf numFmtId="16" fontId="3" fillId="0" borderId="50" xfId="0" applyNumberFormat="1" applyFont="1" applyBorder="1" applyAlignment="1">
      <alignment horizontal="center"/>
    </xf>
    <xf numFmtId="0" fontId="3" fillId="0" borderId="50" xfId="0" applyFont="1" applyBorder="1" applyAlignment="1">
      <alignment horizontal="center"/>
    </xf>
    <xf numFmtId="164" fontId="4" fillId="0" borderId="34" xfId="0" applyNumberFormat="1" applyFont="1" applyBorder="1"/>
    <xf numFmtId="164" fontId="4" fillId="0" borderId="35" xfId="0" applyNumberFormat="1" applyFont="1" applyBorder="1"/>
    <xf numFmtId="164" fontId="4" fillId="0" borderId="35" xfId="0" applyNumberFormat="1" applyFont="1" applyFill="1" applyBorder="1"/>
    <xf numFmtId="164" fontId="4" fillId="0" borderId="36" xfId="0" applyNumberFormat="1" applyFont="1" applyFill="1" applyBorder="1"/>
    <xf numFmtId="164" fontId="4" fillId="0" borderId="11" xfId="0" applyNumberFormat="1" applyFont="1" applyBorder="1"/>
    <xf numFmtId="164" fontId="4" fillId="0" borderId="12" xfId="0" applyNumberFormat="1" applyFont="1" applyBorder="1"/>
    <xf numFmtId="0" fontId="3" fillId="0" borderId="16" xfId="0" applyFont="1" applyBorder="1" applyAlignment="1">
      <alignment horizontal="right"/>
    </xf>
    <xf numFmtId="0" fontId="3" fillId="0" borderId="51" xfId="0" applyFont="1" applyBorder="1" applyAlignment="1">
      <alignment horizontal="center"/>
    </xf>
    <xf numFmtId="164" fontId="4" fillId="0" borderId="4" xfId="0" applyNumberFormat="1" applyFont="1" applyBorder="1"/>
    <xf numFmtId="0" fontId="3" fillId="0" borderId="52" xfId="0" applyFont="1" applyBorder="1" applyAlignment="1">
      <alignment horizontal="right"/>
    </xf>
    <xf numFmtId="0" fontId="3" fillId="0" borderId="53" xfId="0" applyFont="1" applyBorder="1" applyAlignment="1">
      <alignment horizontal="center"/>
    </xf>
    <xf numFmtId="164" fontId="4" fillId="0" borderId="52" xfId="0" applyNumberFormat="1" applyFont="1" applyBorder="1"/>
    <xf numFmtId="164" fontId="4" fillId="0" borderId="3" xfId="0" applyNumberFormat="1" applyFont="1" applyBorder="1"/>
    <xf numFmtId="164" fontId="4" fillId="0" borderId="39" xfId="0" applyNumberFormat="1" applyFont="1" applyBorder="1"/>
    <xf numFmtId="164" fontId="4" fillId="4" borderId="3" xfId="0" applyNumberFormat="1" applyFont="1" applyFill="1" applyBorder="1"/>
    <xf numFmtId="164" fontId="4" fillId="4" borderId="39" xfId="0" applyNumberFormat="1" applyFont="1" applyFill="1" applyBorder="1"/>
    <xf numFmtId="3" fontId="3" fillId="0" borderId="0" xfId="0" applyNumberFormat="1" applyFont="1" applyFill="1"/>
    <xf numFmtId="0" fontId="8" fillId="2" borderId="0" xfId="0" applyFont="1" applyFill="1" applyAlignment="1">
      <alignment horizontal="right"/>
    </xf>
    <xf numFmtId="3" fontId="4" fillId="4" borderId="3" xfId="0" applyNumberFormat="1" applyFont="1" applyFill="1" applyBorder="1" applyAlignment="1">
      <alignment horizontal="right" vertical="top" wrapText="1"/>
    </xf>
    <xf numFmtId="3" fontId="4" fillId="3" borderId="55" xfId="0" applyNumberFormat="1" applyFont="1" applyFill="1" applyBorder="1" applyAlignment="1">
      <alignment vertical="center" wrapText="1"/>
    </xf>
    <xf numFmtId="10" fontId="1" fillId="0" borderId="0" xfId="0" applyNumberFormat="1" applyFont="1" applyFill="1" applyBorder="1"/>
    <xf numFmtId="0" fontId="14" fillId="2" borderId="0" xfId="0" applyFont="1" applyFill="1" applyAlignment="1">
      <alignment horizontal="right"/>
    </xf>
    <xf numFmtId="3" fontId="4" fillId="3" borderId="55" xfId="0" applyNumberFormat="1" applyFont="1" applyFill="1" applyBorder="1" applyAlignment="1">
      <alignment vertical="center"/>
    </xf>
    <xf numFmtId="3" fontId="4" fillId="3" borderId="56" xfId="0" applyNumberFormat="1" applyFont="1" applyFill="1" applyBorder="1" applyAlignment="1">
      <alignment vertical="center"/>
    </xf>
    <xf numFmtId="3" fontId="4" fillId="3" borderId="56" xfId="0" applyNumberFormat="1" applyFont="1" applyFill="1" applyBorder="1" applyAlignment="1">
      <alignment horizontal="right" vertical="center" wrapText="1"/>
    </xf>
    <xf numFmtId="17" fontId="10" fillId="3" borderId="57" xfId="0" applyNumberFormat="1" applyFont="1" applyFill="1" applyBorder="1" applyAlignment="1">
      <alignment horizontal="right" vertical="center" wrapText="1"/>
    </xf>
    <xf numFmtId="9" fontId="4" fillId="3" borderId="56" xfId="0" applyNumberFormat="1" applyFont="1" applyFill="1" applyBorder="1" applyAlignment="1">
      <alignment horizontal="center" vertical="center" wrapText="1"/>
    </xf>
    <xf numFmtId="3" fontId="4" fillId="0" borderId="3" xfId="0" applyNumberFormat="1" applyFont="1" applyBorder="1"/>
    <xf numFmtId="3" fontId="4" fillId="0" borderId="3" xfId="0" applyNumberFormat="1" applyFont="1" applyFill="1" applyBorder="1"/>
    <xf numFmtId="3" fontId="4" fillId="0" borderId="24" xfId="0" applyNumberFormat="1" applyFont="1" applyFill="1" applyBorder="1"/>
    <xf numFmtId="3" fontId="4" fillId="3" borderId="44" xfId="0" applyNumberFormat="1" applyFont="1" applyFill="1" applyBorder="1" applyAlignment="1">
      <alignment vertical="center"/>
    </xf>
    <xf numFmtId="3" fontId="4" fillId="3" borderId="5" xfId="0" applyNumberFormat="1" applyFont="1" applyFill="1" applyBorder="1" applyAlignment="1">
      <alignment vertical="center"/>
    </xf>
    <xf numFmtId="0" fontId="0" fillId="3" borderId="38" xfId="0" applyFill="1" applyBorder="1" applyAlignment="1">
      <alignment vertical="center"/>
    </xf>
    <xf numFmtId="9" fontId="4" fillId="3" borderId="5" xfId="0" applyNumberFormat="1" applyFont="1" applyFill="1" applyBorder="1" applyAlignment="1">
      <alignment horizontal="center" vertical="center" wrapText="1"/>
    </xf>
    <xf numFmtId="17" fontId="10" fillId="3" borderId="47" xfId="0" applyNumberFormat="1" applyFont="1" applyFill="1" applyBorder="1" applyAlignment="1">
      <alignment horizontal="right" vertical="center" wrapText="1"/>
    </xf>
    <xf numFmtId="165" fontId="8" fillId="0" borderId="26" xfId="0" applyNumberFormat="1" applyFont="1" applyBorder="1" applyAlignment="1">
      <alignment horizontal="center"/>
    </xf>
    <xf numFmtId="166" fontId="3" fillId="0" borderId="41" xfId="0" applyNumberFormat="1" applyFont="1" applyBorder="1" applyAlignment="1">
      <alignment vertical="top" wrapText="1"/>
    </xf>
    <xf numFmtId="166" fontId="3" fillId="0" borderId="38" xfId="0" applyNumberFormat="1" applyFont="1" applyBorder="1" applyAlignment="1">
      <alignment horizontal="right" vertical="top" wrapText="1"/>
    </xf>
    <xf numFmtId="166" fontId="3" fillId="0" borderId="38" xfId="0" applyNumberFormat="1" applyFont="1" applyBorder="1" applyAlignment="1">
      <alignment vertical="top" wrapText="1"/>
    </xf>
    <xf numFmtId="166" fontId="3" fillId="0" borderId="38" xfId="0" applyNumberFormat="1" applyFont="1" applyFill="1" applyBorder="1" applyAlignment="1">
      <alignment vertical="top" wrapText="1"/>
    </xf>
    <xf numFmtId="166" fontId="3" fillId="0" borderId="43" xfId="0" applyNumberFormat="1" applyFont="1" applyFill="1" applyBorder="1" applyAlignment="1">
      <alignment vertical="top" wrapText="1"/>
    </xf>
    <xf numFmtId="166" fontId="3" fillId="0" borderId="41" xfId="0" applyNumberFormat="1" applyFont="1" applyBorder="1"/>
    <xf numFmtId="166" fontId="3" fillId="0" borderId="38" xfId="0" applyNumberFormat="1" applyFont="1" applyBorder="1"/>
    <xf numFmtId="166" fontId="3" fillId="0" borderId="38" xfId="0" applyNumberFormat="1" applyFont="1" applyFill="1" applyBorder="1"/>
    <xf numFmtId="166" fontId="3" fillId="0" borderId="43" xfId="0" applyNumberFormat="1" applyFont="1" applyFill="1" applyBorder="1"/>
    <xf numFmtId="166" fontId="3" fillId="0" borderId="54" xfId="0" applyNumberFormat="1" applyFont="1" applyBorder="1"/>
    <xf numFmtId="166" fontId="3" fillId="0" borderId="43" xfId="0" applyNumberFormat="1" applyFont="1" applyBorder="1"/>
    <xf numFmtId="166" fontId="3" fillId="0" borderId="41" xfId="0" applyNumberFormat="1" applyFont="1" applyFill="1" applyBorder="1"/>
    <xf numFmtId="166" fontId="3" fillId="0" borderId="54" xfId="0" applyNumberFormat="1" applyFont="1" applyFill="1" applyBorder="1"/>
    <xf numFmtId="0" fontId="0" fillId="0" borderId="59" xfId="0" applyBorder="1" applyAlignment="1">
      <alignment horizontal="center"/>
    </xf>
    <xf numFmtId="0" fontId="0" fillId="0" borderId="64" xfId="0" applyBorder="1"/>
    <xf numFmtId="167" fontId="3" fillId="0" borderId="0" xfId="0" applyNumberFormat="1" applyFont="1"/>
    <xf numFmtId="0" fontId="0" fillId="3" borderId="43" xfId="0" applyFill="1" applyBorder="1" applyAlignment="1">
      <alignment vertical="center"/>
    </xf>
    <xf numFmtId="9" fontId="4" fillId="0" borderId="3" xfId="0" applyNumberFormat="1" applyFont="1" applyFill="1" applyBorder="1"/>
    <xf numFmtId="0" fontId="0" fillId="3" borderId="56" xfId="0" applyFill="1" applyBorder="1" applyAlignment="1">
      <alignment vertical="center"/>
    </xf>
    <xf numFmtId="165" fontId="8" fillId="0" borderId="60" xfId="0" applyNumberFormat="1" applyFont="1" applyFill="1" applyBorder="1" applyAlignment="1">
      <alignment horizontal="center" vertical="top" wrapText="1"/>
    </xf>
    <xf numFmtId="164" fontId="4" fillId="0" borderId="9" xfId="0" applyNumberFormat="1" applyFont="1" applyFill="1" applyBorder="1"/>
    <xf numFmtId="164" fontId="4" fillId="0" borderId="26" xfId="0" applyNumberFormat="1" applyFont="1" applyFill="1" applyBorder="1"/>
    <xf numFmtId="164" fontId="4" fillId="0" borderId="26" xfId="0" applyNumberFormat="1" applyFont="1" applyBorder="1"/>
    <xf numFmtId="164" fontId="4" fillId="0" borderId="42" xfId="0" applyNumberFormat="1" applyFont="1" applyBorder="1"/>
    <xf numFmtId="164" fontId="4" fillId="0" borderId="41" xfId="0" applyNumberFormat="1" applyFont="1" applyBorder="1"/>
    <xf numFmtId="3" fontId="4" fillId="3" borderId="4" xfId="0" applyNumberFormat="1" applyFont="1" applyFill="1" applyBorder="1" applyAlignment="1">
      <alignment vertical="center"/>
    </xf>
    <xf numFmtId="3" fontId="4" fillId="3" borderId="4" xfId="0" applyNumberFormat="1" applyFont="1" applyFill="1" applyBorder="1" applyAlignment="1">
      <alignment horizontal="right" vertical="center" wrapText="1"/>
    </xf>
    <xf numFmtId="9" fontId="4" fillId="3" borderId="66" xfId="0" applyNumberFormat="1" applyFont="1" applyFill="1" applyBorder="1" applyAlignment="1">
      <alignment horizontal="center" vertical="center" wrapText="1"/>
    </xf>
    <xf numFmtId="0" fontId="16" fillId="2" borderId="0" xfId="0" applyFont="1" applyFill="1" applyAlignment="1">
      <alignment horizontal="left"/>
    </xf>
    <xf numFmtId="0" fontId="16" fillId="2" borderId="0" xfId="0" applyFont="1" applyFill="1" applyBorder="1" applyAlignment="1">
      <alignment horizontal="left"/>
    </xf>
    <xf numFmtId="0" fontId="17" fillId="2" borderId="0" xfId="0" applyNumberFormat="1" applyFont="1" applyFill="1" applyBorder="1" applyAlignment="1"/>
    <xf numFmtId="0" fontId="0" fillId="0" borderId="0" xfId="0" applyFont="1"/>
    <xf numFmtId="0" fontId="2" fillId="2" borderId="0" xfId="0" applyFont="1" applyFill="1" applyAlignment="1">
      <alignment horizontal="right"/>
    </xf>
    <xf numFmtId="0" fontId="19" fillId="2" borderId="0" xfId="0" applyFont="1" applyFill="1" applyAlignment="1">
      <alignment horizontal="right"/>
    </xf>
    <xf numFmtId="0" fontId="0" fillId="2" borderId="0" xfId="0" applyFont="1" applyFill="1"/>
    <xf numFmtId="0" fontId="20" fillId="0" borderId="0" xfId="0" applyFont="1"/>
    <xf numFmtId="0" fontId="20" fillId="0" borderId="0" xfId="0" applyFont="1" applyAlignment="1">
      <alignment horizontal="center"/>
    </xf>
    <xf numFmtId="0" fontId="0" fillId="0" borderId="0" xfId="0" applyFont="1" applyFill="1"/>
    <xf numFmtId="3" fontId="0" fillId="0" borderId="0" xfId="0" applyNumberFormat="1" applyFont="1"/>
    <xf numFmtId="3" fontId="0" fillId="0" borderId="0" xfId="0" applyNumberFormat="1" applyFont="1" applyFill="1"/>
    <xf numFmtId="167" fontId="0" fillId="0" borderId="0" xfId="0" applyNumberFormat="1" applyFont="1"/>
    <xf numFmtId="0" fontId="0" fillId="0" borderId="28" xfId="0" applyFont="1" applyBorder="1" applyAlignment="1">
      <alignment horizontal="center"/>
    </xf>
    <xf numFmtId="165" fontId="2" fillId="0" borderId="26" xfId="0" applyNumberFormat="1" applyFont="1" applyBorder="1" applyAlignment="1">
      <alignment horizontal="center"/>
    </xf>
    <xf numFmtId="165" fontId="2" fillId="0" borderId="1" xfId="0" applyNumberFormat="1" applyFont="1" applyBorder="1" applyAlignment="1">
      <alignment horizontal="center"/>
    </xf>
    <xf numFmtId="165" fontId="2" fillId="0" borderId="1" xfId="0" applyNumberFormat="1" applyFont="1" applyFill="1" applyBorder="1" applyAlignment="1">
      <alignment horizontal="center"/>
    </xf>
    <xf numFmtId="165" fontId="2" fillId="0" borderId="2"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2" xfId="0" applyNumberFormat="1" applyFont="1" applyFill="1" applyBorder="1" applyAlignment="1">
      <alignment horizontal="center"/>
    </xf>
    <xf numFmtId="165" fontId="2" fillId="0" borderId="61" xfId="0" applyNumberFormat="1" applyFont="1" applyFill="1" applyBorder="1" applyAlignment="1">
      <alignment horizontal="center" vertical="top" wrapText="1"/>
    </xf>
    <xf numFmtId="0" fontId="15" fillId="0" borderId="33" xfId="0" applyFont="1" applyBorder="1" applyAlignment="1">
      <alignment horizontal="center" vertical="top" wrapText="1"/>
    </xf>
    <xf numFmtId="0" fontId="15" fillId="0" borderId="14" xfId="0" applyFont="1" applyBorder="1" applyAlignment="1">
      <alignment horizontal="center" vertical="top" wrapText="1"/>
    </xf>
    <xf numFmtId="0" fontId="15" fillId="0" borderId="14" xfId="0" applyFont="1" applyFill="1" applyBorder="1" applyAlignment="1">
      <alignment horizontal="center" vertical="top" wrapText="1"/>
    </xf>
    <xf numFmtId="0" fontId="15" fillId="0" borderId="37" xfId="0" applyFont="1" applyFill="1" applyBorder="1" applyAlignment="1">
      <alignment horizontal="center" vertical="top" wrapText="1"/>
    </xf>
    <xf numFmtId="0" fontId="15" fillId="4" borderId="13" xfId="0" applyFont="1" applyFill="1" applyBorder="1" applyAlignment="1">
      <alignment horizontal="center" vertical="top" wrapText="1"/>
    </xf>
    <xf numFmtId="0" fontId="15" fillId="4" borderId="14" xfId="0" applyFont="1" applyFill="1" applyBorder="1" applyAlignment="1">
      <alignment horizontal="center" vertical="top" wrapText="1"/>
    </xf>
    <xf numFmtId="0" fontId="15" fillId="4" borderId="15" xfId="0" applyFont="1" applyFill="1" applyBorder="1" applyAlignment="1">
      <alignment horizontal="center" vertical="top" wrapText="1"/>
    </xf>
    <xf numFmtId="3" fontId="0" fillId="0" borderId="29" xfId="0" applyNumberFormat="1" applyFont="1" applyBorder="1" applyAlignment="1">
      <alignment horizontal="center" vertical="top" wrapText="1"/>
    </xf>
    <xf numFmtId="0" fontId="0" fillId="0" borderId="0" xfId="0" applyFont="1" applyAlignment="1">
      <alignment horizontal="center" vertical="top" wrapText="1"/>
    </xf>
    <xf numFmtId="166" fontId="0" fillId="0" borderId="41" xfId="0" applyNumberFormat="1" applyFont="1" applyBorder="1" applyAlignment="1">
      <alignment vertical="top" wrapText="1"/>
    </xf>
    <xf numFmtId="0" fontId="0" fillId="0" borderId="21" xfId="0" applyFont="1" applyBorder="1" applyAlignment="1">
      <alignment vertical="top" wrapText="1"/>
    </xf>
    <xf numFmtId="0" fontId="0" fillId="0" borderId="0" xfId="0" applyFont="1" applyAlignment="1">
      <alignment vertical="top" wrapText="1"/>
    </xf>
    <xf numFmtId="166" fontId="0" fillId="0" borderId="38" xfId="0" applyNumberFormat="1" applyFont="1" applyBorder="1" applyAlignment="1">
      <alignment horizontal="right" vertical="top" wrapText="1"/>
    </xf>
    <xf numFmtId="0" fontId="0" fillId="0" borderId="0" xfId="0" applyFont="1" applyAlignment="1">
      <alignment horizontal="right" vertical="top" wrapText="1"/>
    </xf>
    <xf numFmtId="166" fontId="0" fillId="0" borderId="38" xfId="0" applyNumberFormat="1" applyFont="1" applyBorder="1" applyAlignment="1">
      <alignment vertical="top" wrapText="1"/>
    </xf>
    <xf numFmtId="0" fontId="0" fillId="0" borderId="20" xfId="0" applyFont="1" applyBorder="1" applyAlignment="1">
      <alignment vertical="top" wrapText="1"/>
    </xf>
    <xf numFmtId="166" fontId="0" fillId="0" borderId="38" xfId="0" applyNumberFormat="1" applyFont="1" applyFill="1" applyBorder="1" applyAlignment="1">
      <alignment vertical="top" wrapText="1"/>
    </xf>
    <xf numFmtId="0" fontId="0" fillId="0" borderId="0" xfId="0" applyFont="1" applyFill="1" applyAlignment="1">
      <alignment vertical="top" wrapText="1"/>
    </xf>
    <xf numFmtId="166" fontId="0" fillId="0" borderId="43" xfId="0" applyNumberFormat="1" applyFont="1" applyFill="1" applyBorder="1" applyAlignment="1">
      <alignment vertical="top" wrapText="1"/>
    </xf>
    <xf numFmtId="0" fontId="0" fillId="0" borderId="3" xfId="0" applyFont="1" applyBorder="1" applyAlignment="1">
      <alignment vertical="top" wrapText="1"/>
    </xf>
    <xf numFmtId="166" fontId="0" fillId="0" borderId="41" xfId="0" applyNumberFormat="1" applyFont="1" applyBorder="1"/>
    <xf numFmtId="0" fontId="0" fillId="0" borderId="4" xfId="0" applyFont="1" applyBorder="1"/>
    <xf numFmtId="166" fontId="0" fillId="0" borderId="38" xfId="0" applyNumberFormat="1" applyFont="1" applyBorder="1"/>
    <xf numFmtId="0" fontId="0" fillId="0" borderId="20" xfId="0" applyFont="1" applyBorder="1"/>
    <xf numFmtId="166" fontId="0" fillId="0" borderId="38" xfId="0" applyNumberFormat="1" applyFont="1" applyFill="1" applyBorder="1"/>
    <xf numFmtId="166" fontId="0" fillId="0" borderId="43" xfId="0" applyNumberFormat="1" applyFont="1" applyFill="1" applyBorder="1"/>
    <xf numFmtId="0" fontId="0" fillId="0" borderId="39" xfId="0" applyFont="1" applyBorder="1"/>
    <xf numFmtId="0" fontId="0" fillId="0" borderId="21" xfId="0" applyFont="1" applyBorder="1"/>
    <xf numFmtId="166" fontId="0" fillId="0" borderId="54" xfId="0" applyNumberFormat="1" applyFont="1" applyBorder="1"/>
    <xf numFmtId="166" fontId="0" fillId="0" borderId="43" xfId="0" applyNumberFormat="1" applyFont="1" applyBorder="1"/>
    <xf numFmtId="166" fontId="0" fillId="0" borderId="41" xfId="0" applyNumberFormat="1" applyFont="1" applyFill="1" applyBorder="1"/>
    <xf numFmtId="166" fontId="0" fillId="0" borderId="54" xfId="0" applyNumberFormat="1" applyFont="1" applyFill="1" applyBorder="1"/>
    <xf numFmtId="0" fontId="0" fillId="0" borderId="0" xfId="0" applyFont="1" applyAlignment="1">
      <alignment vertical="center"/>
    </xf>
    <xf numFmtId="0" fontId="0" fillId="3" borderId="41" xfId="0" applyFont="1" applyFill="1" applyBorder="1" applyAlignment="1">
      <alignment vertical="center"/>
    </xf>
    <xf numFmtId="0" fontId="0" fillId="3" borderId="38" xfId="0" applyFont="1" applyFill="1" applyBorder="1" applyAlignment="1">
      <alignment vertical="center"/>
    </xf>
    <xf numFmtId="0" fontId="0" fillId="3" borderId="3" xfId="0" applyFont="1" applyFill="1" applyBorder="1" applyAlignment="1">
      <alignment vertical="center"/>
    </xf>
    <xf numFmtId="0" fontId="0" fillId="3" borderId="43" xfId="0" applyFont="1" applyFill="1" applyBorder="1" applyAlignment="1">
      <alignment vertical="center"/>
    </xf>
    <xf numFmtId="0" fontId="0" fillId="0" borderId="0" xfId="0" applyFont="1" applyAlignment="1">
      <alignment horizontal="center"/>
    </xf>
    <xf numFmtId="0" fontId="21" fillId="0" borderId="0" xfId="0" applyFont="1"/>
    <xf numFmtId="0" fontId="22" fillId="0" borderId="0" xfId="0" applyFont="1"/>
    <xf numFmtId="0" fontId="23" fillId="0" borderId="0" xfId="0" quotePrefix="1" applyFont="1"/>
    <xf numFmtId="0" fontId="24" fillId="0" borderId="0" xfId="0" applyFont="1"/>
    <xf numFmtId="0" fontId="21" fillId="5" borderId="48" xfId="0" applyNumberFormat="1" applyFont="1" applyFill="1" applyBorder="1" applyAlignment="1">
      <alignment horizontal="center"/>
    </xf>
    <xf numFmtId="0" fontId="22" fillId="0" borderId="0" xfId="0" applyFont="1" applyFill="1" applyBorder="1"/>
    <xf numFmtId="0" fontId="22" fillId="0" borderId="0" xfId="0" applyFont="1" applyFill="1" applyBorder="1" applyAlignment="1">
      <alignment horizontal="right"/>
    </xf>
    <xf numFmtId="0" fontId="21" fillId="0" borderId="0" xfId="0" applyNumberFormat="1"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right"/>
    </xf>
    <xf numFmtId="168" fontId="22" fillId="0" borderId="0" xfId="0" applyNumberFormat="1" applyFont="1" applyFill="1" applyBorder="1" applyAlignment="1">
      <alignment horizontal="center"/>
    </xf>
    <xf numFmtId="0" fontId="22" fillId="0" borderId="0" xfId="0" applyFont="1" applyFill="1" applyBorder="1" applyAlignment="1">
      <alignment horizontal="center"/>
    </xf>
    <xf numFmtId="0" fontId="24" fillId="0" borderId="0" xfId="0" applyFont="1" applyBorder="1"/>
    <xf numFmtId="168" fontId="22" fillId="0" borderId="0" xfId="0" applyNumberFormat="1" applyFont="1" applyFill="1" applyBorder="1"/>
    <xf numFmtId="0" fontId="25" fillId="0" borderId="0" xfId="0" applyNumberFormat="1" applyFont="1" applyBorder="1"/>
    <xf numFmtId="0" fontId="25" fillId="0" borderId="0" xfId="0" applyFont="1" applyBorder="1" applyAlignment="1">
      <alignment horizontal="right"/>
    </xf>
    <xf numFmtId="165" fontId="27" fillId="0" borderId="4" xfId="0" applyNumberFormat="1" applyFont="1" applyBorder="1" applyAlignment="1">
      <alignment horizontal="center"/>
    </xf>
    <xf numFmtId="0" fontId="26" fillId="0" borderId="1" xfId="0" applyFont="1" applyBorder="1" applyAlignment="1">
      <alignment horizontal="center" vertical="top" wrapText="1"/>
    </xf>
    <xf numFmtId="0" fontId="26" fillId="0" borderId="1" xfId="0" applyFont="1" applyFill="1" applyBorder="1" applyAlignment="1">
      <alignment horizontal="center" vertical="top" wrapText="1"/>
    </xf>
    <xf numFmtId="0" fontId="26" fillId="4" borderId="1" xfId="0" applyFont="1" applyFill="1" applyBorder="1" applyAlignment="1">
      <alignment horizontal="center" vertical="top" wrapText="1"/>
    </xf>
    <xf numFmtId="0" fontId="26" fillId="4" borderId="12" xfId="0" applyFont="1" applyFill="1" applyBorder="1" applyAlignment="1">
      <alignment horizontal="center" vertical="top" wrapText="1"/>
    </xf>
    <xf numFmtId="3" fontId="28" fillId="0" borderId="1" xfId="0" applyNumberFormat="1" applyFont="1" applyBorder="1"/>
    <xf numFmtId="3" fontId="28" fillId="6" borderId="1" xfId="0" applyNumberFormat="1" applyFont="1" applyFill="1" applyBorder="1"/>
    <xf numFmtId="3" fontId="28" fillId="6" borderId="12" xfId="0" applyNumberFormat="1" applyFont="1" applyFill="1" applyBorder="1"/>
    <xf numFmtId="3" fontId="28" fillId="0" borderId="3" xfId="0" applyNumberFormat="1" applyFont="1" applyBorder="1"/>
    <xf numFmtId="3" fontId="28" fillId="6" borderId="3" xfId="0" applyNumberFormat="1" applyFont="1" applyFill="1" applyBorder="1"/>
    <xf numFmtId="3" fontId="28" fillId="6" borderId="39" xfId="0" applyNumberFormat="1" applyFont="1" applyFill="1" applyBorder="1"/>
    <xf numFmtId="169" fontId="28" fillId="0" borderId="1" xfId="0" applyNumberFormat="1" applyFont="1" applyBorder="1"/>
    <xf numFmtId="169" fontId="28" fillId="6" borderId="1" xfId="0" applyNumberFormat="1" applyFont="1" applyFill="1" applyBorder="1"/>
    <xf numFmtId="169" fontId="28" fillId="6" borderId="12" xfId="0" applyNumberFormat="1" applyFont="1" applyFill="1" applyBorder="1"/>
    <xf numFmtId="169" fontId="28" fillId="0" borderId="14" xfId="0" applyNumberFormat="1" applyFont="1" applyBorder="1"/>
    <xf numFmtId="169" fontId="28" fillId="6" borderId="14" xfId="0" applyNumberFormat="1" applyFont="1" applyFill="1" applyBorder="1"/>
    <xf numFmtId="169" fontId="28" fillId="6" borderId="15" xfId="0" applyNumberFormat="1" applyFont="1" applyFill="1" applyBorder="1"/>
    <xf numFmtId="165" fontId="27" fillId="6" borderId="1" xfId="0" applyNumberFormat="1" applyFont="1" applyFill="1" applyBorder="1" applyAlignment="1">
      <alignment horizontal="center"/>
    </xf>
    <xf numFmtId="165" fontId="27" fillId="6" borderId="12" xfId="0" applyNumberFormat="1" applyFont="1" applyFill="1" applyBorder="1" applyAlignment="1">
      <alignment horizontal="center"/>
    </xf>
    <xf numFmtId="0" fontId="21" fillId="5" borderId="69" xfId="0" applyNumberFormat="1" applyFont="1" applyFill="1" applyBorder="1" applyAlignment="1">
      <alignment horizontal="center"/>
    </xf>
    <xf numFmtId="0" fontId="21" fillId="5" borderId="72" xfId="0" applyNumberFormat="1" applyFont="1" applyFill="1" applyBorder="1" applyAlignment="1">
      <alignment horizontal="center"/>
    </xf>
    <xf numFmtId="0" fontId="0" fillId="0" borderId="20" xfId="0" applyBorder="1" applyAlignment="1">
      <alignment horizontal="left" vertical="top" wrapText="1"/>
    </xf>
    <xf numFmtId="0" fontId="0" fillId="0" borderId="30" xfId="0" applyBorder="1" applyAlignment="1">
      <alignment horizontal="left" vertical="top" wrapText="1"/>
    </xf>
    <xf numFmtId="3" fontId="0" fillId="0" borderId="61" xfId="0" applyNumberFormat="1" applyBorder="1" applyAlignment="1">
      <alignment horizontal="center" vertical="top" wrapText="1"/>
    </xf>
    <xf numFmtId="0" fontId="29" fillId="0" borderId="0" xfId="0" applyFont="1"/>
    <xf numFmtId="1" fontId="0" fillId="0" borderId="41" xfId="0" applyNumberFormat="1" applyFont="1" applyBorder="1" applyAlignment="1">
      <alignment vertical="top" wrapText="1"/>
    </xf>
    <xf numFmtId="0" fontId="15" fillId="0" borderId="33" xfId="0" applyFont="1" applyBorder="1" applyAlignment="1">
      <alignment horizontal="center" vertical="top" textRotation="90" wrapText="1"/>
    </xf>
    <xf numFmtId="0" fontId="31" fillId="0" borderId="0" xfId="0" applyFont="1" applyBorder="1"/>
    <xf numFmtId="0" fontId="32" fillId="0" borderId="0" xfId="0" applyFont="1" applyBorder="1"/>
    <xf numFmtId="0" fontId="32" fillId="0" borderId="0" xfId="0" applyFont="1" applyBorder="1" applyAlignment="1">
      <alignment horizontal="center"/>
    </xf>
    <xf numFmtId="170" fontId="31" fillId="0" borderId="0" xfId="0" applyNumberFormat="1" applyFont="1" applyBorder="1" applyAlignment="1">
      <alignment horizontal="center"/>
    </xf>
    <xf numFmtId="0" fontId="0" fillId="0" borderId="20" xfId="0" applyFont="1" applyBorder="1" applyAlignment="1">
      <alignment horizontal="left" vertical="top" wrapText="1"/>
    </xf>
    <xf numFmtId="168" fontId="22" fillId="3" borderId="71" xfId="0" applyNumberFormat="1" applyFont="1" applyFill="1" applyBorder="1" applyAlignment="1">
      <alignment horizontal="center"/>
    </xf>
    <xf numFmtId="0" fontId="22" fillId="3" borderId="71" xfId="0" applyFont="1" applyFill="1" applyBorder="1" applyAlignment="1">
      <alignment horizontal="center"/>
    </xf>
    <xf numFmtId="168" fontId="22" fillId="3" borderId="73" xfId="0" applyNumberFormat="1" applyFont="1" applyFill="1" applyBorder="1" applyAlignment="1">
      <alignment horizontal="center"/>
    </xf>
    <xf numFmtId="0" fontId="22" fillId="3" borderId="76" xfId="0" applyFont="1" applyFill="1" applyBorder="1" applyAlignment="1">
      <alignment horizontal="right"/>
    </xf>
    <xf numFmtId="173" fontId="28" fillId="0" borderId="4" xfId="0" applyNumberFormat="1" applyFont="1" applyBorder="1"/>
    <xf numFmtId="173" fontId="28" fillId="6" borderId="4" xfId="0" applyNumberFormat="1" applyFont="1" applyFill="1" applyBorder="1"/>
    <xf numFmtId="173" fontId="28" fillId="6" borderId="17" xfId="0" applyNumberFormat="1" applyFont="1" applyFill="1" applyBorder="1"/>
    <xf numFmtId="3" fontId="26" fillId="0" borderId="1" xfId="0" applyNumberFormat="1" applyFont="1" applyBorder="1" applyAlignment="1">
      <alignment horizontal="center" vertical="top" wrapText="1"/>
    </xf>
    <xf numFmtId="0" fontId="33" fillId="2" borderId="0" xfId="0" applyFont="1" applyFill="1" applyAlignment="1">
      <alignment horizontal="left"/>
    </xf>
    <xf numFmtId="0" fontId="34" fillId="2" borderId="0" xfId="0" applyFont="1" applyFill="1" applyAlignment="1">
      <alignment horizontal="right"/>
    </xf>
    <xf numFmtId="3" fontId="0" fillId="0" borderId="0" xfId="0" applyNumberFormat="1" applyAlignment="1">
      <alignment vertical="center"/>
    </xf>
    <xf numFmtId="9" fontId="0" fillId="0" borderId="0" xfId="0" applyNumberFormat="1" applyAlignment="1">
      <alignment vertical="center"/>
    </xf>
    <xf numFmtId="0" fontId="35" fillId="0" borderId="0" xfId="0" applyFont="1"/>
    <xf numFmtId="0" fontId="36" fillId="0" borderId="0" xfId="0" applyFont="1" applyBorder="1"/>
    <xf numFmtId="0" fontId="24" fillId="0" borderId="75" xfId="0" applyFont="1" applyBorder="1" applyAlignment="1">
      <alignment horizontal="right"/>
    </xf>
    <xf numFmtId="0" fontId="24" fillId="0" borderId="80" xfId="0" applyFont="1" applyBorder="1" applyAlignment="1">
      <alignment horizontal="center"/>
    </xf>
    <xf numFmtId="0" fontId="24" fillId="0" borderId="81" xfId="0" applyFont="1" applyBorder="1" applyAlignment="1">
      <alignment horizontal="center"/>
    </xf>
    <xf numFmtId="3" fontId="4" fillId="5" borderId="3" xfId="0" applyNumberFormat="1" applyFont="1" applyFill="1" applyBorder="1"/>
    <xf numFmtId="174" fontId="10" fillId="3" borderId="18" xfId="0" applyNumberFormat="1" applyFont="1" applyFill="1" applyBorder="1" applyAlignment="1">
      <alignment horizontal="right" vertical="center" wrapText="1"/>
    </xf>
    <xf numFmtId="174" fontId="10" fillId="3" borderId="57" xfId="0" applyNumberFormat="1" applyFont="1" applyFill="1" applyBorder="1" applyAlignment="1">
      <alignment horizontal="right" vertical="center" wrapText="1"/>
    </xf>
    <xf numFmtId="174" fontId="10" fillId="3" borderId="47" xfId="0" applyNumberFormat="1" applyFont="1" applyFill="1" applyBorder="1" applyAlignment="1">
      <alignment horizontal="right" vertical="center" wrapText="1"/>
    </xf>
    <xf numFmtId="0" fontId="21" fillId="5" borderId="77" xfId="0" applyFont="1" applyFill="1" applyBorder="1" applyAlignment="1">
      <alignment horizontal="center" vertical="center" wrapText="1"/>
    </xf>
    <xf numFmtId="0" fontId="21" fillId="5" borderId="78"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1" fillId="5" borderId="58" xfId="0" applyFont="1" applyFill="1" applyBorder="1" applyAlignment="1">
      <alignment horizontal="center" vertical="center" wrapText="1"/>
    </xf>
    <xf numFmtId="0" fontId="21" fillId="5" borderId="62" xfId="0" applyFont="1" applyFill="1" applyBorder="1" applyAlignment="1">
      <alignment horizontal="center" vertical="center" wrapText="1"/>
    </xf>
    <xf numFmtId="0" fontId="21" fillId="5" borderId="48" xfId="0" applyFont="1" applyFill="1" applyBorder="1" applyAlignment="1">
      <alignment horizontal="center" vertical="center" wrapText="1"/>
    </xf>
    <xf numFmtId="0" fontId="22" fillId="0" borderId="62" xfId="0" applyFont="1" applyFill="1" applyBorder="1" applyAlignment="1">
      <alignment horizontal="right"/>
    </xf>
    <xf numFmtId="0" fontId="22" fillId="0" borderId="63" xfId="0" applyFont="1" applyFill="1" applyBorder="1" applyAlignment="1">
      <alignment horizontal="right"/>
    </xf>
    <xf numFmtId="0" fontId="26" fillId="6" borderId="35" xfId="0" applyFont="1" applyFill="1" applyBorder="1" applyAlignment="1">
      <alignment horizontal="center"/>
    </xf>
    <xf numFmtId="0" fontId="26" fillId="6" borderId="36" xfId="0" applyFont="1" applyFill="1" applyBorder="1" applyAlignment="1">
      <alignment horizontal="center"/>
    </xf>
    <xf numFmtId="0" fontId="22" fillId="0" borderId="67" xfId="0" applyFont="1" applyFill="1" applyBorder="1" applyAlignment="1">
      <alignment horizontal="right"/>
    </xf>
    <xf numFmtId="0" fontId="22" fillId="0" borderId="68" xfId="0" applyFont="1" applyFill="1" applyBorder="1" applyAlignment="1">
      <alignment horizontal="right"/>
    </xf>
    <xf numFmtId="0" fontId="22" fillId="0" borderId="70" xfId="0" applyFont="1" applyFill="1" applyBorder="1" applyAlignment="1">
      <alignment horizontal="right"/>
    </xf>
    <xf numFmtId="0" fontId="22" fillId="0" borderId="71" xfId="0" applyFont="1" applyFill="1" applyBorder="1" applyAlignment="1">
      <alignment horizontal="right"/>
    </xf>
    <xf numFmtId="0" fontId="26" fillId="0" borderId="49" xfId="0" applyFont="1" applyBorder="1" applyAlignment="1">
      <alignment horizontal="center"/>
    </xf>
    <xf numFmtId="0" fontId="26" fillId="0" borderId="9" xfId="0" applyFont="1" applyBorder="1" applyAlignment="1">
      <alignment horizontal="center"/>
    </xf>
    <xf numFmtId="0" fontId="26" fillId="0" borderId="46" xfId="0" applyFont="1" applyBorder="1" applyAlignment="1">
      <alignment horizontal="center"/>
    </xf>
    <xf numFmtId="0" fontId="21" fillId="0" borderId="2" xfId="0" applyFont="1" applyBorder="1" applyAlignment="1">
      <alignment horizontal="center"/>
    </xf>
    <xf numFmtId="0" fontId="21" fillId="0" borderId="26" xfId="0" applyFont="1" applyBorder="1" applyAlignment="1">
      <alignment horizontal="center"/>
    </xf>
    <xf numFmtId="0" fontId="21" fillId="0" borderId="38" xfId="0" applyFont="1" applyBorder="1" applyAlignment="1">
      <alignment horizontal="center"/>
    </xf>
    <xf numFmtId="0" fontId="24" fillId="0" borderId="74" xfId="0" applyFont="1" applyBorder="1" applyAlignment="1">
      <alignment horizontal="center"/>
    </xf>
    <xf numFmtId="0" fontId="24" fillId="0" borderId="79" xfId="0" applyFont="1" applyBorder="1" applyAlignment="1">
      <alignment horizontal="center"/>
    </xf>
    <xf numFmtId="172" fontId="22" fillId="3" borderId="82" xfId="0" applyNumberFormat="1" applyFont="1" applyFill="1" applyBorder="1" applyAlignment="1">
      <alignment horizontal="center"/>
    </xf>
    <xf numFmtId="172" fontId="22" fillId="3" borderId="83" xfId="0" applyNumberFormat="1" applyFont="1" applyFill="1" applyBorder="1" applyAlignment="1">
      <alignment horizontal="center"/>
    </xf>
    <xf numFmtId="171" fontId="22" fillId="3" borderId="82" xfId="0" applyNumberFormat="1" applyFont="1" applyFill="1" applyBorder="1" applyAlignment="1">
      <alignment horizontal="center"/>
    </xf>
    <xf numFmtId="171" fontId="22" fillId="3" borderId="83" xfId="0" applyNumberFormat="1" applyFont="1" applyFill="1" applyBorder="1" applyAlignment="1">
      <alignment horizontal="center"/>
    </xf>
    <xf numFmtId="0" fontId="27" fillId="0" borderId="22" xfId="0" applyFont="1" applyBorder="1" applyAlignment="1">
      <alignment horizontal="right"/>
    </xf>
    <xf numFmtId="0" fontId="27" fillId="0" borderId="38" xfId="0" applyFont="1" applyBorder="1" applyAlignment="1">
      <alignment horizontal="right"/>
    </xf>
    <xf numFmtId="0" fontId="26" fillId="0" borderId="8" xfId="0" applyFont="1" applyBorder="1" applyAlignment="1">
      <alignment horizontal="right"/>
    </xf>
    <xf numFmtId="0" fontId="26" fillId="0" borderId="46" xfId="0" applyFont="1" applyBorder="1" applyAlignment="1">
      <alignment horizontal="right"/>
    </xf>
    <xf numFmtId="0" fontId="26" fillId="0" borderId="11" xfId="0" applyFont="1" applyBorder="1" applyAlignment="1">
      <alignment horizontal="right" vertical="top" wrapText="1"/>
    </xf>
    <xf numFmtId="0" fontId="26" fillId="0" borderId="1" xfId="0" applyFont="1" applyBorder="1" applyAlignment="1">
      <alignment horizontal="right" vertical="top" wrapText="1"/>
    </xf>
    <xf numFmtId="0" fontId="26" fillId="0" borderId="13" xfId="0" applyFont="1" applyBorder="1" applyAlignment="1">
      <alignment horizontal="right"/>
    </xf>
    <xf numFmtId="0" fontId="26" fillId="0" borderId="14" xfId="0" applyFont="1" applyBorder="1" applyAlignment="1">
      <alignment horizontal="right"/>
    </xf>
    <xf numFmtId="0" fontId="26" fillId="0" borderId="11" xfId="0" applyFont="1" applyBorder="1" applyAlignment="1">
      <alignment horizontal="right"/>
    </xf>
    <xf numFmtId="0" fontId="26" fillId="0" borderId="1" xfId="0" applyFont="1" applyBorder="1" applyAlignment="1">
      <alignment horizontal="right"/>
    </xf>
    <xf numFmtId="0" fontId="26" fillId="0" borderId="16" xfId="0" applyFont="1" applyBorder="1" applyAlignment="1">
      <alignment horizontal="right"/>
    </xf>
    <xf numFmtId="0" fontId="26" fillId="0" borderId="4" xfId="0" applyFont="1" applyBorder="1" applyAlignment="1">
      <alignment horizontal="right"/>
    </xf>
    <xf numFmtId="166" fontId="26" fillId="0" borderId="52" xfId="0" applyNumberFormat="1" applyFont="1" applyBorder="1" applyAlignment="1">
      <alignment horizontal="right"/>
    </xf>
    <xf numFmtId="166" fontId="26" fillId="0" borderId="3" xfId="0" applyNumberFormat="1" applyFont="1" applyBorder="1" applyAlignment="1">
      <alignment horizontal="right"/>
    </xf>
    <xf numFmtId="166" fontId="26" fillId="0" borderId="11" xfId="0" applyNumberFormat="1" applyFont="1" applyBorder="1" applyAlignment="1">
      <alignment horizontal="right"/>
    </xf>
    <xf numFmtId="166" fontId="26" fillId="0" borderId="1" xfId="0" applyNumberFormat="1" applyFont="1" applyBorder="1" applyAlignment="1">
      <alignment horizontal="right"/>
    </xf>
    <xf numFmtId="0" fontId="34" fillId="2" borderId="0" xfId="0" applyFont="1" applyFill="1" applyAlignment="1">
      <alignment horizontal="left"/>
    </xf>
    <xf numFmtId="17" fontId="3" fillId="0" borderId="31" xfId="0" applyNumberFormat="1" applyFont="1" applyBorder="1" applyAlignment="1">
      <alignment horizontal="center"/>
    </xf>
    <xf numFmtId="17" fontId="3" fillId="0" borderId="0" xfId="0" applyNumberFormat="1" applyFont="1" applyBorder="1" applyAlignment="1">
      <alignment horizontal="center"/>
    </xf>
    <xf numFmtId="17" fontId="3" fillId="0" borderId="25" xfId="0" applyNumberFormat="1" applyFont="1" applyBorder="1" applyAlignment="1">
      <alignment horizontal="center"/>
    </xf>
    <xf numFmtId="17" fontId="3" fillId="2" borderId="27" xfId="0" applyNumberFormat="1" applyFont="1" applyFill="1" applyBorder="1" applyAlignment="1">
      <alignment horizontal="center"/>
    </xf>
    <xf numFmtId="17" fontId="3" fillId="2" borderId="40" xfId="0" applyNumberFormat="1" applyFont="1" applyFill="1" applyBorder="1" applyAlignment="1">
      <alignment horizontal="center"/>
    </xf>
    <xf numFmtId="17" fontId="3" fillId="2" borderId="0" xfId="0" applyNumberFormat="1" applyFont="1" applyFill="1" applyBorder="1" applyAlignment="1">
      <alignment horizontal="center"/>
    </xf>
    <xf numFmtId="17" fontId="3" fillId="2" borderId="30" xfId="0" applyNumberFormat="1" applyFont="1" applyFill="1" applyBorder="1" applyAlignment="1">
      <alignment horizontal="center"/>
    </xf>
    <xf numFmtId="0" fontId="6" fillId="2" borderId="0" xfId="0" applyFont="1" applyFill="1" applyAlignment="1">
      <alignment horizontal="left"/>
    </xf>
    <xf numFmtId="0" fontId="3" fillId="0" borderId="9" xfId="0" applyFont="1" applyBorder="1" applyAlignment="1">
      <alignment horizontal="center"/>
    </xf>
    <xf numFmtId="0" fontId="0" fillId="0" borderId="23" xfId="0" applyBorder="1" applyAlignment="1">
      <alignment horizontal="left" vertical="center" wrapText="1"/>
    </xf>
    <xf numFmtId="0" fontId="0" fillId="0" borderId="65" xfId="0" applyBorder="1" applyAlignment="1">
      <alignment horizontal="left" vertical="center" wrapText="1"/>
    </xf>
    <xf numFmtId="0" fontId="0" fillId="0" borderId="17" xfId="0" applyBorder="1" applyAlignment="1">
      <alignment horizontal="left" vertical="center" wrapText="1"/>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49" xfId="0" applyFont="1" applyFill="1" applyBorder="1" applyAlignment="1">
      <alignment horizontal="center"/>
    </xf>
    <xf numFmtId="0" fontId="18" fillId="2" borderId="0" xfId="0" applyFont="1" applyFill="1" applyAlignment="1">
      <alignment horizontal="left"/>
    </xf>
    <xf numFmtId="0" fontId="0" fillId="0" borderId="9" xfId="0" applyFont="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6" xfId="0" applyFont="1" applyFill="1" applyBorder="1" applyAlignment="1">
      <alignment horizontal="center"/>
    </xf>
    <xf numFmtId="0" fontId="0" fillId="0" borderId="23" xfId="0" applyFont="1" applyBorder="1" applyAlignment="1">
      <alignment horizontal="left" vertical="center" wrapText="1"/>
    </xf>
    <xf numFmtId="0" fontId="0" fillId="0" borderId="65" xfId="0" applyFont="1" applyBorder="1" applyAlignment="1">
      <alignment horizontal="left" vertical="center" wrapText="1"/>
    </xf>
    <xf numFmtId="0" fontId="0" fillId="0" borderId="17" xfId="0" applyFont="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6600CC"/>
      <color rgb="FF009900"/>
      <color rgb="FF9900CC"/>
      <color rgb="FF9900FF"/>
      <color rgb="FFFF9900"/>
      <color rgb="FF008000"/>
      <color rgb="FF33CC33"/>
      <color rgb="FF90CB55"/>
      <color rgb="FFCC99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l">
              <a:defRPr/>
            </a:pPr>
            <a:r>
              <a:rPr lang="de-DE" sz="1300"/>
              <a:t>Gleitender</a:t>
            </a:r>
            <a:r>
              <a:rPr lang="de-DE" sz="1300" baseline="0"/>
              <a:t> 12-Monatsschnitt der DTV* ausgewählter Fahrzeugarten</a:t>
            </a:r>
            <a:br>
              <a:rPr lang="de-DE" sz="1300" baseline="0"/>
            </a:br>
            <a:r>
              <a:rPr lang="de-DE" sz="1300" baseline="0"/>
              <a:t>Dez. 2009 bis Nov. 2018</a:t>
            </a:r>
            <a:r>
              <a:rPr lang="de-DE" sz="1400" baseline="0"/>
              <a:t/>
            </a:r>
            <a:br>
              <a:rPr lang="de-DE" sz="1400" baseline="0"/>
            </a:br>
            <a:r>
              <a:rPr lang="de-DE" sz="1200" b="0" baseline="0"/>
              <a:t>*DTV = durchschnittliche tägliche Verkehrsstärke (KFZ/24h)</a:t>
            </a:r>
            <a:endParaRPr lang="de-DE" sz="1200" b="0"/>
          </a:p>
        </c:rich>
      </c:tx>
      <c:layout>
        <c:manualLayout>
          <c:xMode val="edge"/>
          <c:yMode val="edge"/>
          <c:x val="0.12305368826190484"/>
          <c:y val="0.11272248225325034"/>
        </c:manualLayout>
      </c:layout>
      <c:overlay val="1"/>
      <c:spPr>
        <a:noFill/>
        <a:ln>
          <a:noFill/>
        </a:ln>
      </c:spPr>
    </c:title>
    <c:autoTitleDeleted val="0"/>
    <c:plotArea>
      <c:layout>
        <c:manualLayout>
          <c:layoutTarget val="inner"/>
          <c:xMode val="edge"/>
          <c:yMode val="edge"/>
          <c:x val="0.11518205209981515"/>
          <c:y val="0.10246386355373895"/>
          <c:w val="0.80882238192700573"/>
          <c:h val="0.80103011691484105"/>
        </c:manualLayout>
      </c:layout>
      <c:lineChart>
        <c:grouping val="standard"/>
        <c:varyColors val="0"/>
        <c:ser>
          <c:idx val="0"/>
          <c:order val="0"/>
          <c:tx>
            <c:v>Lfw (≤ 3,5t)</c:v>
          </c:tx>
          <c:spPr>
            <a:ln w="34925">
              <a:solidFill>
                <a:srgbClr val="FF9900"/>
              </a:solidFill>
            </a:ln>
          </c:spPr>
          <c:marker>
            <c:symbol val="none"/>
          </c:marker>
          <c:cat>
            <c:numRef>
              <c:f>'12_mon_gleitend'!$A$18:$A$126</c:f>
              <c:numCache>
                <c:formatCode>mmm/\ yyyy</c:formatCode>
                <c:ptCount val="109"/>
                <c:pt idx="0">
                  <c:v>40148</c:v>
                </c:pt>
                <c:pt idx="1">
                  <c:v>40179</c:v>
                </c:pt>
                <c:pt idx="2">
                  <c:v>40210</c:v>
                </c:pt>
                <c:pt idx="3">
                  <c:v>40238</c:v>
                </c:pt>
                <c:pt idx="4">
                  <c:v>40269</c:v>
                </c:pt>
                <c:pt idx="5">
                  <c:v>40299</c:v>
                </c:pt>
                <c:pt idx="6">
                  <c:v>40330</c:v>
                </c:pt>
                <c:pt idx="7">
                  <c:v>40360</c:v>
                </c:pt>
                <c:pt idx="8">
                  <c:v>40391</c:v>
                </c:pt>
                <c:pt idx="9">
                  <c:v>40422</c:v>
                </c:pt>
                <c:pt idx="10">
                  <c:v>40452</c:v>
                </c:pt>
                <c:pt idx="11">
                  <c:v>40483</c:v>
                </c:pt>
                <c:pt idx="12">
                  <c:v>40513</c:v>
                </c:pt>
                <c:pt idx="13">
                  <c:v>40544</c:v>
                </c:pt>
                <c:pt idx="14">
                  <c:v>40575</c:v>
                </c:pt>
                <c:pt idx="15">
                  <c:v>40603</c:v>
                </c:pt>
                <c:pt idx="16">
                  <c:v>40634</c:v>
                </c:pt>
                <c:pt idx="17">
                  <c:v>40664</c:v>
                </c:pt>
                <c:pt idx="18">
                  <c:v>40695</c:v>
                </c:pt>
                <c:pt idx="19">
                  <c:v>40725</c:v>
                </c:pt>
                <c:pt idx="20">
                  <c:v>40756</c:v>
                </c:pt>
                <c:pt idx="21">
                  <c:v>40787</c:v>
                </c:pt>
                <c:pt idx="22">
                  <c:v>40817</c:v>
                </c:pt>
                <c:pt idx="23">
                  <c:v>40848</c:v>
                </c:pt>
                <c:pt idx="24">
                  <c:v>40878</c:v>
                </c:pt>
                <c:pt idx="25">
                  <c:v>40909</c:v>
                </c:pt>
                <c:pt idx="26">
                  <c:v>40940</c:v>
                </c:pt>
                <c:pt idx="27">
                  <c:v>40969</c:v>
                </c:pt>
                <c:pt idx="28">
                  <c:v>41000</c:v>
                </c:pt>
                <c:pt idx="29">
                  <c:v>41030</c:v>
                </c:pt>
                <c:pt idx="30">
                  <c:v>41061</c:v>
                </c:pt>
                <c:pt idx="31">
                  <c:v>41091</c:v>
                </c:pt>
                <c:pt idx="32">
                  <c:v>41122</c:v>
                </c:pt>
                <c:pt idx="33">
                  <c:v>41153</c:v>
                </c:pt>
                <c:pt idx="34">
                  <c:v>41183</c:v>
                </c:pt>
                <c:pt idx="35">
                  <c:v>41214</c:v>
                </c:pt>
                <c:pt idx="36">
                  <c:v>41244</c:v>
                </c:pt>
                <c:pt idx="37">
                  <c:v>41275</c:v>
                </c:pt>
                <c:pt idx="38">
                  <c:v>41306</c:v>
                </c:pt>
                <c:pt idx="39">
                  <c:v>41334</c:v>
                </c:pt>
                <c:pt idx="40">
                  <c:v>41365</c:v>
                </c:pt>
                <c:pt idx="41">
                  <c:v>41395</c:v>
                </c:pt>
                <c:pt idx="42">
                  <c:v>41426</c:v>
                </c:pt>
                <c:pt idx="43">
                  <c:v>41456</c:v>
                </c:pt>
                <c:pt idx="44">
                  <c:v>41487</c:v>
                </c:pt>
                <c:pt idx="45">
                  <c:v>41518</c:v>
                </c:pt>
                <c:pt idx="46">
                  <c:v>41548</c:v>
                </c:pt>
                <c:pt idx="47">
                  <c:v>41579</c:v>
                </c:pt>
                <c:pt idx="48">
                  <c:v>41609</c:v>
                </c:pt>
                <c:pt idx="49">
                  <c:v>41640</c:v>
                </c:pt>
                <c:pt idx="50">
                  <c:v>41671</c:v>
                </c:pt>
                <c:pt idx="51">
                  <c:v>41699</c:v>
                </c:pt>
                <c:pt idx="52">
                  <c:v>41730</c:v>
                </c:pt>
                <c:pt idx="53">
                  <c:v>41760</c:v>
                </c:pt>
                <c:pt idx="54">
                  <c:v>41791</c:v>
                </c:pt>
                <c:pt idx="55">
                  <c:v>41821</c:v>
                </c:pt>
                <c:pt idx="56">
                  <c:v>41852</c:v>
                </c:pt>
                <c:pt idx="57">
                  <c:v>41883</c:v>
                </c:pt>
                <c:pt idx="58">
                  <c:v>41913</c:v>
                </c:pt>
                <c:pt idx="59">
                  <c:v>41944</c:v>
                </c:pt>
                <c:pt idx="60">
                  <c:v>41974</c:v>
                </c:pt>
                <c:pt idx="61">
                  <c:v>42005</c:v>
                </c:pt>
                <c:pt idx="62">
                  <c:v>42036</c:v>
                </c:pt>
                <c:pt idx="63">
                  <c:v>42064</c:v>
                </c:pt>
                <c:pt idx="64">
                  <c:v>42095</c:v>
                </c:pt>
                <c:pt idx="65">
                  <c:v>42125</c:v>
                </c:pt>
                <c:pt idx="66">
                  <c:v>42156</c:v>
                </c:pt>
                <c:pt idx="67">
                  <c:v>42186</c:v>
                </c:pt>
                <c:pt idx="68">
                  <c:v>42217</c:v>
                </c:pt>
                <c:pt idx="69">
                  <c:v>42248</c:v>
                </c:pt>
                <c:pt idx="70">
                  <c:v>42278</c:v>
                </c:pt>
                <c:pt idx="71">
                  <c:v>42309</c:v>
                </c:pt>
                <c:pt idx="72">
                  <c:v>42339</c:v>
                </c:pt>
                <c:pt idx="73">
                  <c:v>42370</c:v>
                </c:pt>
                <c:pt idx="74">
                  <c:v>42401</c:v>
                </c:pt>
                <c:pt idx="75">
                  <c:v>42430</c:v>
                </c:pt>
                <c:pt idx="76">
                  <c:v>42461</c:v>
                </c:pt>
                <c:pt idx="77">
                  <c:v>42491</c:v>
                </c:pt>
                <c:pt idx="78">
                  <c:v>42522</c:v>
                </c:pt>
                <c:pt idx="79">
                  <c:v>42552</c:v>
                </c:pt>
                <c:pt idx="80">
                  <c:v>42583</c:v>
                </c:pt>
                <c:pt idx="81">
                  <c:v>42614</c:v>
                </c:pt>
                <c:pt idx="82">
                  <c:v>42644</c:v>
                </c:pt>
                <c:pt idx="83">
                  <c:v>42675</c:v>
                </c:pt>
                <c:pt idx="84">
                  <c:v>42705</c:v>
                </c:pt>
                <c:pt idx="85">
                  <c:v>42736</c:v>
                </c:pt>
                <c:pt idx="86">
                  <c:v>42767</c:v>
                </c:pt>
                <c:pt idx="87">
                  <c:v>42795</c:v>
                </c:pt>
                <c:pt idx="88">
                  <c:v>42826</c:v>
                </c:pt>
                <c:pt idx="89">
                  <c:v>42856</c:v>
                </c:pt>
                <c:pt idx="90">
                  <c:v>42887</c:v>
                </c:pt>
                <c:pt idx="91">
                  <c:v>42917</c:v>
                </c:pt>
                <c:pt idx="92">
                  <c:v>42948</c:v>
                </c:pt>
                <c:pt idx="93">
                  <c:v>42979</c:v>
                </c:pt>
                <c:pt idx="94">
                  <c:v>43009</c:v>
                </c:pt>
                <c:pt idx="95">
                  <c:v>43040</c:v>
                </c:pt>
                <c:pt idx="96">
                  <c:v>43070</c:v>
                </c:pt>
                <c:pt idx="97">
                  <c:v>43101</c:v>
                </c:pt>
                <c:pt idx="98">
                  <c:v>43132</c:v>
                </c:pt>
                <c:pt idx="99">
                  <c:v>43160</c:v>
                </c:pt>
                <c:pt idx="100">
                  <c:v>43191</c:v>
                </c:pt>
                <c:pt idx="101">
                  <c:v>43221</c:v>
                </c:pt>
                <c:pt idx="102">
                  <c:v>43252</c:v>
                </c:pt>
                <c:pt idx="103">
                  <c:v>43282</c:v>
                </c:pt>
                <c:pt idx="104">
                  <c:v>43313</c:v>
                </c:pt>
                <c:pt idx="105">
                  <c:v>43344</c:v>
                </c:pt>
                <c:pt idx="106">
                  <c:v>43374</c:v>
                </c:pt>
                <c:pt idx="107">
                  <c:v>43405</c:v>
                </c:pt>
                <c:pt idx="108">
                  <c:v>43435</c:v>
                </c:pt>
              </c:numCache>
            </c:numRef>
          </c:cat>
          <c:val>
            <c:numRef>
              <c:f>'12_mon_gleitend'!$H$18:$H$125</c:f>
              <c:numCache>
                <c:formatCode>#,##0</c:formatCode>
                <c:ptCount val="108"/>
                <c:pt idx="0">
                  <c:v>2289.75</c:v>
                </c:pt>
                <c:pt idx="1">
                  <c:v>2277.4166666666665</c:v>
                </c:pt>
                <c:pt idx="2">
                  <c:v>2275</c:v>
                </c:pt>
                <c:pt idx="3">
                  <c:v>2286</c:v>
                </c:pt>
                <c:pt idx="4">
                  <c:v>2297.1666666666665</c:v>
                </c:pt>
                <c:pt idx="5">
                  <c:v>2308.9166666666665</c:v>
                </c:pt>
                <c:pt idx="6">
                  <c:v>2318</c:v>
                </c:pt>
                <c:pt idx="7">
                  <c:v>2324.6666666666665</c:v>
                </c:pt>
                <c:pt idx="8">
                  <c:v>2330.4166666666665</c:v>
                </c:pt>
                <c:pt idx="9">
                  <c:v>2319.5</c:v>
                </c:pt>
                <c:pt idx="10">
                  <c:v>2318.1666666666665</c:v>
                </c:pt>
                <c:pt idx="11">
                  <c:v>2321.1666666666665</c:v>
                </c:pt>
                <c:pt idx="12">
                  <c:v>2326.5</c:v>
                </c:pt>
                <c:pt idx="13">
                  <c:v>2343.9166666666665</c:v>
                </c:pt>
                <c:pt idx="14">
                  <c:v>2363.4166666666665</c:v>
                </c:pt>
                <c:pt idx="15">
                  <c:v>2366.6666666666665</c:v>
                </c:pt>
                <c:pt idx="16">
                  <c:v>2380.4166666666665</c:v>
                </c:pt>
                <c:pt idx="17">
                  <c:v>2396.8333333333335</c:v>
                </c:pt>
                <c:pt idx="18">
                  <c:v>2394.25</c:v>
                </c:pt>
                <c:pt idx="19">
                  <c:v>2400.4166666666665</c:v>
                </c:pt>
                <c:pt idx="20">
                  <c:v>2416.25</c:v>
                </c:pt>
                <c:pt idx="21">
                  <c:v>2449</c:v>
                </c:pt>
                <c:pt idx="22">
                  <c:v>2472.75</c:v>
                </c:pt>
                <c:pt idx="23">
                  <c:v>2486.5833333333335</c:v>
                </c:pt>
                <c:pt idx="24">
                  <c:v>2499</c:v>
                </c:pt>
                <c:pt idx="25">
                  <c:v>2511.25</c:v>
                </c:pt>
                <c:pt idx="26">
                  <c:v>2511.5833333333335</c:v>
                </c:pt>
                <c:pt idx="27">
                  <c:v>2524.3333333333335</c:v>
                </c:pt>
                <c:pt idx="28">
                  <c:v>2519.1666666666665</c:v>
                </c:pt>
                <c:pt idx="29">
                  <c:v>2523.8333333333335</c:v>
                </c:pt>
                <c:pt idx="30">
                  <c:v>2543.5</c:v>
                </c:pt>
                <c:pt idx="31">
                  <c:v>2553.25</c:v>
                </c:pt>
                <c:pt idx="32">
                  <c:v>2554.5</c:v>
                </c:pt>
                <c:pt idx="33">
                  <c:v>2553.25</c:v>
                </c:pt>
                <c:pt idx="34">
                  <c:v>2558.4166666666665</c:v>
                </c:pt>
                <c:pt idx="35">
                  <c:v>2557.1666666666665</c:v>
                </c:pt>
                <c:pt idx="36">
                  <c:v>2546.3333333333335</c:v>
                </c:pt>
                <c:pt idx="37">
                  <c:v>2551.4166666666665</c:v>
                </c:pt>
                <c:pt idx="38">
                  <c:v>2554.9166666666665</c:v>
                </c:pt>
                <c:pt idx="39">
                  <c:v>2549.1666666666665</c:v>
                </c:pt>
                <c:pt idx="40">
                  <c:v>2558.1666666666665</c:v>
                </c:pt>
                <c:pt idx="41">
                  <c:v>2548.25</c:v>
                </c:pt>
                <c:pt idx="42">
                  <c:v>2542.9166666666665</c:v>
                </c:pt>
                <c:pt idx="43">
                  <c:v>2544.0833333333335</c:v>
                </c:pt>
                <c:pt idx="44">
                  <c:v>2519.4166666666665</c:v>
                </c:pt>
                <c:pt idx="45">
                  <c:v>2515.8333333333335</c:v>
                </c:pt>
                <c:pt idx="46">
                  <c:v>2525.6666666666665</c:v>
                </c:pt>
                <c:pt idx="47">
                  <c:v>2523.0833333333335</c:v>
                </c:pt>
                <c:pt idx="48">
                  <c:v>2530.8333333333335</c:v>
                </c:pt>
                <c:pt idx="49">
                  <c:v>2527.5833333333335</c:v>
                </c:pt>
                <c:pt idx="50">
                  <c:v>2523.75</c:v>
                </c:pt>
                <c:pt idx="51">
                  <c:v>2515</c:v>
                </c:pt>
                <c:pt idx="52">
                  <c:v>2542.75</c:v>
                </c:pt>
                <c:pt idx="53">
                  <c:v>2547.8333333333335</c:v>
                </c:pt>
                <c:pt idx="54">
                  <c:v>2546</c:v>
                </c:pt>
                <c:pt idx="55">
                  <c:v>2543.9166666666665</c:v>
                </c:pt>
                <c:pt idx="56">
                  <c:v>2565.75</c:v>
                </c:pt>
                <c:pt idx="57">
                  <c:v>2578.8333333333335</c:v>
                </c:pt>
                <c:pt idx="58">
                  <c:v>2579.75</c:v>
                </c:pt>
                <c:pt idx="59">
                  <c:v>2593.25</c:v>
                </c:pt>
                <c:pt idx="60">
                  <c:v>2602.0833333333335</c:v>
                </c:pt>
                <c:pt idx="61">
                  <c:v>2606</c:v>
                </c:pt>
                <c:pt idx="62">
                  <c:v>2622.6666666666665</c:v>
                </c:pt>
                <c:pt idx="63">
                  <c:v>2649.6666666666665</c:v>
                </c:pt>
                <c:pt idx="64">
                  <c:v>2627.1666666666665</c:v>
                </c:pt>
                <c:pt idx="65">
                  <c:v>2635.5833333333335</c:v>
                </c:pt>
                <c:pt idx="66">
                  <c:v>2648.8333333333335</c:v>
                </c:pt>
                <c:pt idx="67">
                  <c:v>2643.9166666666665</c:v>
                </c:pt>
                <c:pt idx="68">
                  <c:v>2637.25</c:v>
                </c:pt>
                <c:pt idx="69">
                  <c:v>2646.5</c:v>
                </c:pt>
                <c:pt idx="70">
                  <c:v>2647.25</c:v>
                </c:pt>
                <c:pt idx="71">
                  <c:v>2649.5</c:v>
                </c:pt>
                <c:pt idx="72">
                  <c:v>2651.75</c:v>
                </c:pt>
                <c:pt idx="73">
                  <c:v>2638.6666666666665</c:v>
                </c:pt>
                <c:pt idx="74">
                  <c:v>2636.0833333333335</c:v>
                </c:pt>
                <c:pt idx="75">
                  <c:v>2632.0833333333335</c:v>
                </c:pt>
                <c:pt idx="76">
                  <c:v>2628.5833333333335</c:v>
                </c:pt>
                <c:pt idx="77">
                  <c:v>2650.25</c:v>
                </c:pt>
                <c:pt idx="78">
                  <c:v>2658.9166666666665</c:v>
                </c:pt>
                <c:pt idx="79">
                  <c:v>2675.5</c:v>
                </c:pt>
                <c:pt idx="80">
                  <c:v>2698.1666666666665</c:v>
                </c:pt>
                <c:pt idx="81">
                  <c:v>2690.8333333333335</c:v>
                </c:pt>
                <c:pt idx="82">
                  <c:v>2679.1666666666665</c:v>
                </c:pt>
                <c:pt idx="83">
                  <c:v>2682.6666666666665</c:v>
                </c:pt>
                <c:pt idx="84">
                  <c:v>2688.6666666666665</c:v>
                </c:pt>
                <c:pt idx="85">
                  <c:v>2708.4166666666665</c:v>
                </c:pt>
                <c:pt idx="86">
                  <c:v>2718.75</c:v>
                </c:pt>
                <c:pt idx="87">
                  <c:v>2735.9166666666665</c:v>
                </c:pt>
                <c:pt idx="88">
                  <c:v>2755.1666666666665</c:v>
                </c:pt>
                <c:pt idx="89">
                  <c:v>2758.0833333333335</c:v>
                </c:pt>
                <c:pt idx="90">
                  <c:v>2766.4166666666665</c:v>
                </c:pt>
                <c:pt idx="91">
                  <c:v>2780.25</c:v>
                </c:pt>
                <c:pt idx="92">
                  <c:v>2795.6666666666665</c:v>
                </c:pt>
                <c:pt idx="93">
                  <c:v>2839.4166666666665</c:v>
                </c:pt>
                <c:pt idx="94">
                  <c:v>2890.8333333333335</c:v>
                </c:pt>
                <c:pt idx="95">
                  <c:v>2927.3333333333335</c:v>
                </c:pt>
                <c:pt idx="96">
                  <c:v>2959.1666666666665</c:v>
                </c:pt>
                <c:pt idx="97">
                  <c:v>2996.25</c:v>
                </c:pt>
                <c:pt idx="98">
                  <c:v>3030.3333333333335</c:v>
                </c:pt>
                <c:pt idx="99">
                  <c:v>3058.4166666666665</c:v>
                </c:pt>
                <c:pt idx="100">
                  <c:v>3091.3333333333335</c:v>
                </c:pt>
                <c:pt idx="101">
                  <c:v>3109</c:v>
                </c:pt>
                <c:pt idx="102">
                  <c:v>3155.6666666666665</c:v>
                </c:pt>
                <c:pt idx="103">
                  <c:v>3204.3333333333335</c:v>
                </c:pt>
                <c:pt idx="104">
                  <c:v>3252</c:v>
                </c:pt>
                <c:pt idx="105">
                  <c:v>3268.5833333333335</c:v>
                </c:pt>
                <c:pt idx="106">
                  <c:v>3285.75</c:v>
                </c:pt>
                <c:pt idx="107">
                  <c:v>3289.8333333333335</c:v>
                </c:pt>
              </c:numCache>
            </c:numRef>
          </c:val>
          <c:smooth val="1"/>
        </c:ser>
        <c:ser>
          <c:idx val="4"/>
          <c:order val="1"/>
          <c:tx>
            <c:v>LKW + Sattelzüge</c:v>
          </c:tx>
          <c:spPr>
            <a:ln w="34925">
              <a:solidFill>
                <a:srgbClr val="9900CC"/>
              </a:solidFill>
              <a:prstDash val="sysDash"/>
            </a:ln>
          </c:spPr>
          <c:marker>
            <c:symbol val="none"/>
          </c:marker>
          <c:cat>
            <c:numRef>
              <c:f>'12_mon_gleitend'!$A$18:$A$126</c:f>
              <c:numCache>
                <c:formatCode>mmm/\ yyyy</c:formatCode>
                <c:ptCount val="109"/>
                <c:pt idx="0">
                  <c:v>40148</c:v>
                </c:pt>
                <c:pt idx="1">
                  <c:v>40179</c:v>
                </c:pt>
                <c:pt idx="2">
                  <c:v>40210</c:v>
                </c:pt>
                <c:pt idx="3">
                  <c:v>40238</c:v>
                </c:pt>
                <c:pt idx="4">
                  <c:v>40269</c:v>
                </c:pt>
                <c:pt idx="5">
                  <c:v>40299</c:v>
                </c:pt>
                <c:pt idx="6">
                  <c:v>40330</c:v>
                </c:pt>
                <c:pt idx="7">
                  <c:v>40360</c:v>
                </c:pt>
                <c:pt idx="8">
                  <c:v>40391</c:v>
                </c:pt>
                <c:pt idx="9">
                  <c:v>40422</c:v>
                </c:pt>
                <c:pt idx="10">
                  <c:v>40452</c:v>
                </c:pt>
                <c:pt idx="11">
                  <c:v>40483</c:v>
                </c:pt>
                <c:pt idx="12">
                  <c:v>40513</c:v>
                </c:pt>
                <c:pt idx="13">
                  <c:v>40544</c:v>
                </c:pt>
                <c:pt idx="14">
                  <c:v>40575</c:v>
                </c:pt>
                <c:pt idx="15">
                  <c:v>40603</c:v>
                </c:pt>
                <c:pt idx="16">
                  <c:v>40634</c:v>
                </c:pt>
                <c:pt idx="17">
                  <c:v>40664</c:v>
                </c:pt>
                <c:pt idx="18">
                  <c:v>40695</c:v>
                </c:pt>
                <c:pt idx="19">
                  <c:v>40725</c:v>
                </c:pt>
                <c:pt idx="20">
                  <c:v>40756</c:v>
                </c:pt>
                <c:pt idx="21">
                  <c:v>40787</c:v>
                </c:pt>
                <c:pt idx="22">
                  <c:v>40817</c:v>
                </c:pt>
                <c:pt idx="23">
                  <c:v>40848</c:v>
                </c:pt>
                <c:pt idx="24">
                  <c:v>40878</c:v>
                </c:pt>
                <c:pt idx="25">
                  <c:v>40909</c:v>
                </c:pt>
                <c:pt idx="26">
                  <c:v>40940</c:v>
                </c:pt>
                <c:pt idx="27">
                  <c:v>40969</c:v>
                </c:pt>
                <c:pt idx="28">
                  <c:v>41000</c:v>
                </c:pt>
                <c:pt idx="29">
                  <c:v>41030</c:v>
                </c:pt>
                <c:pt idx="30">
                  <c:v>41061</c:v>
                </c:pt>
                <c:pt idx="31">
                  <c:v>41091</c:v>
                </c:pt>
                <c:pt idx="32">
                  <c:v>41122</c:v>
                </c:pt>
                <c:pt idx="33">
                  <c:v>41153</c:v>
                </c:pt>
                <c:pt idx="34">
                  <c:v>41183</c:v>
                </c:pt>
                <c:pt idx="35">
                  <c:v>41214</c:v>
                </c:pt>
                <c:pt idx="36">
                  <c:v>41244</c:v>
                </c:pt>
                <c:pt idx="37">
                  <c:v>41275</c:v>
                </c:pt>
                <c:pt idx="38">
                  <c:v>41306</c:v>
                </c:pt>
                <c:pt idx="39">
                  <c:v>41334</c:v>
                </c:pt>
                <c:pt idx="40">
                  <c:v>41365</c:v>
                </c:pt>
                <c:pt idx="41">
                  <c:v>41395</c:v>
                </c:pt>
                <c:pt idx="42">
                  <c:v>41426</c:v>
                </c:pt>
                <c:pt idx="43">
                  <c:v>41456</c:v>
                </c:pt>
                <c:pt idx="44">
                  <c:v>41487</c:v>
                </c:pt>
                <c:pt idx="45">
                  <c:v>41518</c:v>
                </c:pt>
                <c:pt idx="46">
                  <c:v>41548</c:v>
                </c:pt>
                <c:pt idx="47">
                  <c:v>41579</c:v>
                </c:pt>
                <c:pt idx="48">
                  <c:v>41609</c:v>
                </c:pt>
                <c:pt idx="49">
                  <c:v>41640</c:v>
                </c:pt>
                <c:pt idx="50">
                  <c:v>41671</c:v>
                </c:pt>
                <c:pt idx="51">
                  <c:v>41699</c:v>
                </c:pt>
                <c:pt idx="52">
                  <c:v>41730</c:v>
                </c:pt>
                <c:pt idx="53">
                  <c:v>41760</c:v>
                </c:pt>
                <c:pt idx="54">
                  <c:v>41791</c:v>
                </c:pt>
                <c:pt idx="55">
                  <c:v>41821</c:v>
                </c:pt>
                <c:pt idx="56">
                  <c:v>41852</c:v>
                </c:pt>
                <c:pt idx="57">
                  <c:v>41883</c:v>
                </c:pt>
                <c:pt idx="58">
                  <c:v>41913</c:v>
                </c:pt>
                <c:pt idx="59">
                  <c:v>41944</c:v>
                </c:pt>
                <c:pt idx="60">
                  <c:v>41974</c:v>
                </c:pt>
                <c:pt idx="61">
                  <c:v>42005</c:v>
                </c:pt>
                <c:pt idx="62">
                  <c:v>42036</c:v>
                </c:pt>
                <c:pt idx="63">
                  <c:v>42064</c:v>
                </c:pt>
                <c:pt idx="64">
                  <c:v>42095</c:v>
                </c:pt>
                <c:pt idx="65">
                  <c:v>42125</c:v>
                </c:pt>
                <c:pt idx="66">
                  <c:v>42156</c:v>
                </c:pt>
                <c:pt idx="67">
                  <c:v>42186</c:v>
                </c:pt>
                <c:pt idx="68">
                  <c:v>42217</c:v>
                </c:pt>
                <c:pt idx="69">
                  <c:v>42248</c:v>
                </c:pt>
                <c:pt idx="70">
                  <c:v>42278</c:v>
                </c:pt>
                <c:pt idx="71">
                  <c:v>42309</c:v>
                </c:pt>
                <c:pt idx="72">
                  <c:v>42339</c:v>
                </c:pt>
                <c:pt idx="73">
                  <c:v>42370</c:v>
                </c:pt>
                <c:pt idx="74">
                  <c:v>42401</c:v>
                </c:pt>
                <c:pt idx="75">
                  <c:v>42430</c:v>
                </c:pt>
                <c:pt idx="76">
                  <c:v>42461</c:v>
                </c:pt>
                <c:pt idx="77">
                  <c:v>42491</c:v>
                </c:pt>
                <c:pt idx="78">
                  <c:v>42522</c:v>
                </c:pt>
                <c:pt idx="79">
                  <c:v>42552</c:v>
                </c:pt>
                <c:pt idx="80">
                  <c:v>42583</c:v>
                </c:pt>
                <c:pt idx="81">
                  <c:v>42614</c:v>
                </c:pt>
                <c:pt idx="82">
                  <c:v>42644</c:v>
                </c:pt>
                <c:pt idx="83">
                  <c:v>42675</c:v>
                </c:pt>
                <c:pt idx="84">
                  <c:v>42705</c:v>
                </c:pt>
                <c:pt idx="85">
                  <c:v>42736</c:v>
                </c:pt>
                <c:pt idx="86">
                  <c:v>42767</c:v>
                </c:pt>
                <c:pt idx="87">
                  <c:v>42795</c:v>
                </c:pt>
                <c:pt idx="88">
                  <c:v>42826</c:v>
                </c:pt>
                <c:pt idx="89">
                  <c:v>42856</c:v>
                </c:pt>
                <c:pt idx="90">
                  <c:v>42887</c:v>
                </c:pt>
                <c:pt idx="91">
                  <c:v>42917</c:v>
                </c:pt>
                <c:pt idx="92">
                  <c:v>42948</c:v>
                </c:pt>
                <c:pt idx="93">
                  <c:v>42979</c:v>
                </c:pt>
                <c:pt idx="94">
                  <c:v>43009</c:v>
                </c:pt>
                <c:pt idx="95">
                  <c:v>43040</c:v>
                </c:pt>
                <c:pt idx="96">
                  <c:v>43070</c:v>
                </c:pt>
                <c:pt idx="97">
                  <c:v>43101</c:v>
                </c:pt>
                <c:pt idx="98">
                  <c:v>43132</c:v>
                </c:pt>
                <c:pt idx="99">
                  <c:v>43160</c:v>
                </c:pt>
                <c:pt idx="100">
                  <c:v>43191</c:v>
                </c:pt>
                <c:pt idx="101">
                  <c:v>43221</c:v>
                </c:pt>
                <c:pt idx="102">
                  <c:v>43252</c:v>
                </c:pt>
                <c:pt idx="103">
                  <c:v>43282</c:v>
                </c:pt>
                <c:pt idx="104">
                  <c:v>43313</c:v>
                </c:pt>
                <c:pt idx="105">
                  <c:v>43344</c:v>
                </c:pt>
                <c:pt idx="106">
                  <c:v>43374</c:v>
                </c:pt>
                <c:pt idx="107">
                  <c:v>43405</c:v>
                </c:pt>
                <c:pt idx="108">
                  <c:v>43435</c:v>
                </c:pt>
              </c:numCache>
            </c:numRef>
          </c:cat>
          <c:val>
            <c:numRef>
              <c:f>'12_mon_gleitend'!$Q$18:$Q$125</c:f>
              <c:numCache>
                <c:formatCode>#,##0</c:formatCode>
                <c:ptCount val="108"/>
                <c:pt idx="0">
                  <c:v>2405.4166666666665</c:v>
                </c:pt>
                <c:pt idx="1">
                  <c:v>2402.25</c:v>
                </c:pt>
                <c:pt idx="2">
                  <c:v>2411.75</c:v>
                </c:pt>
                <c:pt idx="3">
                  <c:v>2432.4166666666665</c:v>
                </c:pt>
                <c:pt idx="4">
                  <c:v>2439.1666666666665</c:v>
                </c:pt>
                <c:pt idx="5">
                  <c:v>2448.8333333333335</c:v>
                </c:pt>
                <c:pt idx="6">
                  <c:v>2465.5</c:v>
                </c:pt>
                <c:pt idx="7">
                  <c:v>2474.9166666666665</c:v>
                </c:pt>
                <c:pt idx="8">
                  <c:v>2491.8333333333335</c:v>
                </c:pt>
                <c:pt idx="9">
                  <c:v>2453.9166666666665</c:v>
                </c:pt>
                <c:pt idx="10">
                  <c:v>2449.6666666666665</c:v>
                </c:pt>
                <c:pt idx="11">
                  <c:v>2458.5</c:v>
                </c:pt>
                <c:pt idx="12">
                  <c:v>2453.0833333333335</c:v>
                </c:pt>
                <c:pt idx="13">
                  <c:v>2476.9166666666665</c:v>
                </c:pt>
                <c:pt idx="14">
                  <c:v>2507.9166666666665</c:v>
                </c:pt>
                <c:pt idx="15">
                  <c:v>2523.1666666666665</c:v>
                </c:pt>
                <c:pt idx="16">
                  <c:v>2534.5</c:v>
                </c:pt>
                <c:pt idx="17">
                  <c:v>2576.0833333333335</c:v>
                </c:pt>
                <c:pt idx="18">
                  <c:v>2568</c:v>
                </c:pt>
                <c:pt idx="19">
                  <c:v>2565.1666666666665</c:v>
                </c:pt>
                <c:pt idx="20">
                  <c:v>2590.6666666666665</c:v>
                </c:pt>
                <c:pt idx="21">
                  <c:v>2661.8333333333335</c:v>
                </c:pt>
                <c:pt idx="22">
                  <c:v>2693.1666666666665</c:v>
                </c:pt>
                <c:pt idx="23">
                  <c:v>2711.8333333333335</c:v>
                </c:pt>
                <c:pt idx="24">
                  <c:v>2732.4166666666665</c:v>
                </c:pt>
                <c:pt idx="25">
                  <c:v>2748.9166666666665</c:v>
                </c:pt>
                <c:pt idx="26">
                  <c:v>2735.9166666666665</c:v>
                </c:pt>
                <c:pt idx="27">
                  <c:v>2739.8333333333335</c:v>
                </c:pt>
                <c:pt idx="28">
                  <c:v>2737</c:v>
                </c:pt>
                <c:pt idx="29">
                  <c:v>2718.6666666666665</c:v>
                </c:pt>
                <c:pt idx="30">
                  <c:v>2734.6666666666665</c:v>
                </c:pt>
                <c:pt idx="31">
                  <c:v>2743.25</c:v>
                </c:pt>
                <c:pt idx="32">
                  <c:v>2736.25</c:v>
                </c:pt>
                <c:pt idx="33">
                  <c:v>2707.8333333333335</c:v>
                </c:pt>
                <c:pt idx="34">
                  <c:v>2716.5833333333335</c:v>
                </c:pt>
                <c:pt idx="35">
                  <c:v>2708.1666666666665</c:v>
                </c:pt>
                <c:pt idx="36">
                  <c:v>2680.25</c:v>
                </c:pt>
                <c:pt idx="37">
                  <c:v>2682.5833333333335</c:v>
                </c:pt>
                <c:pt idx="38">
                  <c:v>2681.5</c:v>
                </c:pt>
                <c:pt idx="39">
                  <c:v>2651.0833333333335</c:v>
                </c:pt>
                <c:pt idx="40">
                  <c:v>2668.4166666666665</c:v>
                </c:pt>
                <c:pt idx="41">
                  <c:v>2652.1666666666665</c:v>
                </c:pt>
                <c:pt idx="42">
                  <c:v>2637.9166666666665</c:v>
                </c:pt>
                <c:pt idx="43">
                  <c:v>2637</c:v>
                </c:pt>
                <c:pt idx="44">
                  <c:v>2604.8333333333335</c:v>
                </c:pt>
                <c:pt idx="45">
                  <c:v>2600.0833333333335</c:v>
                </c:pt>
                <c:pt idx="46">
                  <c:v>2589.9166666666665</c:v>
                </c:pt>
                <c:pt idx="47">
                  <c:v>2581.75</c:v>
                </c:pt>
                <c:pt idx="48">
                  <c:v>2595</c:v>
                </c:pt>
                <c:pt idx="49">
                  <c:v>2603.5833333333335</c:v>
                </c:pt>
                <c:pt idx="50">
                  <c:v>2580.5833333333335</c:v>
                </c:pt>
                <c:pt idx="51">
                  <c:v>2558.8333333333335</c:v>
                </c:pt>
                <c:pt idx="52">
                  <c:v>2551.5833333333335</c:v>
                </c:pt>
                <c:pt idx="53">
                  <c:v>2539.0833333333335</c:v>
                </c:pt>
                <c:pt idx="54">
                  <c:v>2506.8333333333335</c:v>
                </c:pt>
                <c:pt idx="55">
                  <c:v>2469.0833333333335</c:v>
                </c:pt>
                <c:pt idx="56">
                  <c:v>2429.1666666666665</c:v>
                </c:pt>
                <c:pt idx="57">
                  <c:v>2429.8333333333335</c:v>
                </c:pt>
                <c:pt idx="58">
                  <c:v>2433.75</c:v>
                </c:pt>
                <c:pt idx="59">
                  <c:v>2435.4166666666665</c:v>
                </c:pt>
                <c:pt idx="60">
                  <c:v>2448.75</c:v>
                </c:pt>
                <c:pt idx="61">
                  <c:v>2436.75</c:v>
                </c:pt>
                <c:pt idx="62">
                  <c:v>2473.4166666666665</c:v>
                </c:pt>
                <c:pt idx="63">
                  <c:v>2527.5</c:v>
                </c:pt>
                <c:pt idx="64">
                  <c:v>2526.8333333333335</c:v>
                </c:pt>
                <c:pt idx="65">
                  <c:v>2535.3333333333335</c:v>
                </c:pt>
                <c:pt idx="66">
                  <c:v>2569.8333333333335</c:v>
                </c:pt>
                <c:pt idx="67">
                  <c:v>2569.8333333333335</c:v>
                </c:pt>
                <c:pt idx="68">
                  <c:v>2606.1666666666665</c:v>
                </c:pt>
                <c:pt idx="69">
                  <c:v>2633.3333333333335</c:v>
                </c:pt>
                <c:pt idx="70">
                  <c:v>2647.25</c:v>
                </c:pt>
                <c:pt idx="71">
                  <c:v>2665.25</c:v>
                </c:pt>
                <c:pt idx="72">
                  <c:v>2679.75</c:v>
                </c:pt>
                <c:pt idx="73">
                  <c:v>2677</c:v>
                </c:pt>
                <c:pt idx="74">
                  <c:v>2696.8333333333335</c:v>
                </c:pt>
                <c:pt idx="75">
                  <c:v>2697.0833333333335</c:v>
                </c:pt>
                <c:pt idx="76">
                  <c:v>2727.6666666666665</c:v>
                </c:pt>
                <c:pt idx="77">
                  <c:v>2752.25</c:v>
                </c:pt>
                <c:pt idx="78">
                  <c:v>2783</c:v>
                </c:pt>
                <c:pt idx="79">
                  <c:v>2810.25</c:v>
                </c:pt>
                <c:pt idx="80">
                  <c:v>2839.8333333333335</c:v>
                </c:pt>
                <c:pt idx="81">
                  <c:v>2844.3333333333335</c:v>
                </c:pt>
                <c:pt idx="82">
                  <c:v>2834.5833333333335</c:v>
                </c:pt>
                <c:pt idx="83">
                  <c:v>2849.9166666666665</c:v>
                </c:pt>
                <c:pt idx="84">
                  <c:v>2860.3333333333335</c:v>
                </c:pt>
                <c:pt idx="85">
                  <c:v>2870.9166666666665</c:v>
                </c:pt>
                <c:pt idx="86">
                  <c:v>2880.6666666666665</c:v>
                </c:pt>
                <c:pt idx="87">
                  <c:v>2915.5</c:v>
                </c:pt>
                <c:pt idx="88">
                  <c:v>2894.4166666666665</c:v>
                </c:pt>
                <c:pt idx="89">
                  <c:v>2919.6666666666665</c:v>
                </c:pt>
                <c:pt idx="90">
                  <c:v>2921.5</c:v>
                </c:pt>
                <c:pt idx="91">
                  <c:v>2944.9166666666665</c:v>
                </c:pt>
                <c:pt idx="92">
                  <c:v>2971.4166666666665</c:v>
                </c:pt>
                <c:pt idx="93">
                  <c:v>2978.9166666666665</c:v>
                </c:pt>
                <c:pt idx="94">
                  <c:v>2987.3333333333335</c:v>
                </c:pt>
                <c:pt idx="95">
                  <c:v>2993.25</c:v>
                </c:pt>
                <c:pt idx="96">
                  <c:v>2969.5</c:v>
                </c:pt>
                <c:pt idx="97">
                  <c:v>2993.3333333333335</c:v>
                </c:pt>
                <c:pt idx="98">
                  <c:v>2988.0833333333335</c:v>
                </c:pt>
                <c:pt idx="99">
                  <c:v>2965.1666666666665</c:v>
                </c:pt>
                <c:pt idx="100">
                  <c:v>2980.3333333333335</c:v>
                </c:pt>
                <c:pt idx="101">
                  <c:v>2964.75</c:v>
                </c:pt>
                <c:pt idx="102">
                  <c:v>2980.75</c:v>
                </c:pt>
                <c:pt idx="103">
                  <c:v>2988</c:v>
                </c:pt>
                <c:pt idx="104">
                  <c:v>2982.9166666666665</c:v>
                </c:pt>
                <c:pt idx="105">
                  <c:v>2973.4166666666665</c:v>
                </c:pt>
                <c:pt idx="106">
                  <c:v>2998.4166666666665</c:v>
                </c:pt>
                <c:pt idx="107">
                  <c:v>2999.25</c:v>
                </c:pt>
              </c:numCache>
            </c:numRef>
          </c:val>
          <c:smooth val="1"/>
        </c:ser>
        <c:ser>
          <c:idx val="1"/>
          <c:order val="3"/>
          <c:tx>
            <c:v>Sattelzüge</c:v>
          </c:tx>
          <c:spPr>
            <a:ln w="34925">
              <a:solidFill>
                <a:srgbClr val="FF0000"/>
              </a:solidFill>
            </a:ln>
          </c:spPr>
          <c:marker>
            <c:symbol val="none"/>
          </c:marker>
          <c:cat>
            <c:numRef>
              <c:f>'12_mon_gleitend'!$A$18:$A$126</c:f>
              <c:numCache>
                <c:formatCode>mmm/\ yyyy</c:formatCode>
                <c:ptCount val="109"/>
                <c:pt idx="0">
                  <c:v>40148</c:v>
                </c:pt>
                <c:pt idx="1">
                  <c:v>40179</c:v>
                </c:pt>
                <c:pt idx="2">
                  <c:v>40210</c:v>
                </c:pt>
                <c:pt idx="3">
                  <c:v>40238</c:v>
                </c:pt>
                <c:pt idx="4">
                  <c:v>40269</c:v>
                </c:pt>
                <c:pt idx="5">
                  <c:v>40299</c:v>
                </c:pt>
                <c:pt idx="6">
                  <c:v>40330</c:v>
                </c:pt>
                <c:pt idx="7">
                  <c:v>40360</c:v>
                </c:pt>
                <c:pt idx="8">
                  <c:v>40391</c:v>
                </c:pt>
                <c:pt idx="9">
                  <c:v>40422</c:v>
                </c:pt>
                <c:pt idx="10">
                  <c:v>40452</c:v>
                </c:pt>
                <c:pt idx="11">
                  <c:v>40483</c:v>
                </c:pt>
                <c:pt idx="12">
                  <c:v>40513</c:v>
                </c:pt>
                <c:pt idx="13">
                  <c:v>40544</c:v>
                </c:pt>
                <c:pt idx="14">
                  <c:v>40575</c:v>
                </c:pt>
                <c:pt idx="15">
                  <c:v>40603</c:v>
                </c:pt>
                <c:pt idx="16">
                  <c:v>40634</c:v>
                </c:pt>
                <c:pt idx="17">
                  <c:v>40664</c:v>
                </c:pt>
                <c:pt idx="18">
                  <c:v>40695</c:v>
                </c:pt>
                <c:pt idx="19">
                  <c:v>40725</c:v>
                </c:pt>
                <c:pt idx="20">
                  <c:v>40756</c:v>
                </c:pt>
                <c:pt idx="21">
                  <c:v>40787</c:v>
                </c:pt>
                <c:pt idx="22">
                  <c:v>40817</c:v>
                </c:pt>
                <c:pt idx="23">
                  <c:v>40848</c:v>
                </c:pt>
                <c:pt idx="24">
                  <c:v>40878</c:v>
                </c:pt>
                <c:pt idx="25">
                  <c:v>40909</c:v>
                </c:pt>
                <c:pt idx="26">
                  <c:v>40940</c:v>
                </c:pt>
                <c:pt idx="27">
                  <c:v>40969</c:v>
                </c:pt>
                <c:pt idx="28">
                  <c:v>41000</c:v>
                </c:pt>
                <c:pt idx="29">
                  <c:v>41030</c:v>
                </c:pt>
                <c:pt idx="30">
                  <c:v>41061</c:v>
                </c:pt>
                <c:pt idx="31">
                  <c:v>41091</c:v>
                </c:pt>
                <c:pt idx="32">
                  <c:v>41122</c:v>
                </c:pt>
                <c:pt idx="33">
                  <c:v>41153</c:v>
                </c:pt>
                <c:pt idx="34">
                  <c:v>41183</c:v>
                </c:pt>
                <c:pt idx="35">
                  <c:v>41214</c:v>
                </c:pt>
                <c:pt idx="36">
                  <c:v>41244</c:v>
                </c:pt>
                <c:pt idx="37">
                  <c:v>41275</c:v>
                </c:pt>
                <c:pt idx="38">
                  <c:v>41306</c:v>
                </c:pt>
                <c:pt idx="39">
                  <c:v>41334</c:v>
                </c:pt>
                <c:pt idx="40">
                  <c:v>41365</c:v>
                </c:pt>
                <c:pt idx="41">
                  <c:v>41395</c:v>
                </c:pt>
                <c:pt idx="42">
                  <c:v>41426</c:v>
                </c:pt>
                <c:pt idx="43">
                  <c:v>41456</c:v>
                </c:pt>
                <c:pt idx="44">
                  <c:v>41487</c:v>
                </c:pt>
                <c:pt idx="45">
                  <c:v>41518</c:v>
                </c:pt>
                <c:pt idx="46">
                  <c:v>41548</c:v>
                </c:pt>
                <c:pt idx="47">
                  <c:v>41579</c:v>
                </c:pt>
                <c:pt idx="48">
                  <c:v>41609</c:v>
                </c:pt>
                <c:pt idx="49">
                  <c:v>41640</c:v>
                </c:pt>
                <c:pt idx="50">
                  <c:v>41671</c:v>
                </c:pt>
                <c:pt idx="51">
                  <c:v>41699</c:v>
                </c:pt>
                <c:pt idx="52">
                  <c:v>41730</c:v>
                </c:pt>
                <c:pt idx="53">
                  <c:v>41760</c:v>
                </c:pt>
                <c:pt idx="54">
                  <c:v>41791</c:v>
                </c:pt>
                <c:pt idx="55">
                  <c:v>41821</c:v>
                </c:pt>
                <c:pt idx="56">
                  <c:v>41852</c:v>
                </c:pt>
                <c:pt idx="57">
                  <c:v>41883</c:v>
                </c:pt>
                <c:pt idx="58">
                  <c:v>41913</c:v>
                </c:pt>
                <c:pt idx="59">
                  <c:v>41944</c:v>
                </c:pt>
                <c:pt idx="60">
                  <c:v>41974</c:v>
                </c:pt>
                <c:pt idx="61">
                  <c:v>42005</c:v>
                </c:pt>
                <c:pt idx="62">
                  <c:v>42036</c:v>
                </c:pt>
                <c:pt idx="63">
                  <c:v>42064</c:v>
                </c:pt>
                <c:pt idx="64">
                  <c:v>42095</c:v>
                </c:pt>
                <c:pt idx="65">
                  <c:v>42125</c:v>
                </c:pt>
                <c:pt idx="66">
                  <c:v>42156</c:v>
                </c:pt>
                <c:pt idx="67">
                  <c:v>42186</c:v>
                </c:pt>
                <c:pt idx="68">
                  <c:v>42217</c:v>
                </c:pt>
                <c:pt idx="69">
                  <c:v>42248</c:v>
                </c:pt>
                <c:pt idx="70">
                  <c:v>42278</c:v>
                </c:pt>
                <c:pt idx="71">
                  <c:v>42309</c:v>
                </c:pt>
                <c:pt idx="72">
                  <c:v>42339</c:v>
                </c:pt>
                <c:pt idx="73">
                  <c:v>42370</c:v>
                </c:pt>
                <c:pt idx="74">
                  <c:v>42401</c:v>
                </c:pt>
                <c:pt idx="75">
                  <c:v>42430</c:v>
                </c:pt>
                <c:pt idx="76">
                  <c:v>42461</c:v>
                </c:pt>
                <c:pt idx="77">
                  <c:v>42491</c:v>
                </c:pt>
                <c:pt idx="78">
                  <c:v>42522</c:v>
                </c:pt>
                <c:pt idx="79">
                  <c:v>42552</c:v>
                </c:pt>
                <c:pt idx="80">
                  <c:v>42583</c:v>
                </c:pt>
                <c:pt idx="81">
                  <c:v>42614</c:v>
                </c:pt>
                <c:pt idx="82">
                  <c:v>42644</c:v>
                </c:pt>
                <c:pt idx="83">
                  <c:v>42675</c:v>
                </c:pt>
                <c:pt idx="84">
                  <c:v>42705</c:v>
                </c:pt>
                <c:pt idx="85">
                  <c:v>42736</c:v>
                </c:pt>
                <c:pt idx="86">
                  <c:v>42767</c:v>
                </c:pt>
                <c:pt idx="87">
                  <c:v>42795</c:v>
                </c:pt>
                <c:pt idx="88">
                  <c:v>42826</c:v>
                </c:pt>
                <c:pt idx="89">
                  <c:v>42856</c:v>
                </c:pt>
                <c:pt idx="90">
                  <c:v>42887</c:v>
                </c:pt>
                <c:pt idx="91">
                  <c:v>42917</c:v>
                </c:pt>
                <c:pt idx="92">
                  <c:v>42948</c:v>
                </c:pt>
                <c:pt idx="93">
                  <c:v>42979</c:v>
                </c:pt>
                <c:pt idx="94">
                  <c:v>43009</c:v>
                </c:pt>
                <c:pt idx="95">
                  <c:v>43040</c:v>
                </c:pt>
                <c:pt idx="96">
                  <c:v>43070</c:v>
                </c:pt>
                <c:pt idx="97">
                  <c:v>43101</c:v>
                </c:pt>
                <c:pt idx="98">
                  <c:v>43132</c:v>
                </c:pt>
                <c:pt idx="99">
                  <c:v>43160</c:v>
                </c:pt>
                <c:pt idx="100">
                  <c:v>43191</c:v>
                </c:pt>
                <c:pt idx="101">
                  <c:v>43221</c:v>
                </c:pt>
                <c:pt idx="102">
                  <c:v>43252</c:v>
                </c:pt>
                <c:pt idx="103">
                  <c:v>43282</c:v>
                </c:pt>
                <c:pt idx="104">
                  <c:v>43313</c:v>
                </c:pt>
                <c:pt idx="105">
                  <c:v>43344</c:v>
                </c:pt>
                <c:pt idx="106">
                  <c:v>43374</c:v>
                </c:pt>
                <c:pt idx="107">
                  <c:v>43405</c:v>
                </c:pt>
                <c:pt idx="108">
                  <c:v>43435</c:v>
                </c:pt>
              </c:numCache>
            </c:numRef>
          </c:cat>
          <c:val>
            <c:numRef>
              <c:f>'12_mon_gleitend'!$K$18:$K$125</c:f>
              <c:numCache>
                <c:formatCode>#,##0</c:formatCode>
                <c:ptCount val="108"/>
                <c:pt idx="0">
                  <c:v>1075.1666666666667</c:v>
                </c:pt>
                <c:pt idx="1">
                  <c:v>1073.75</c:v>
                </c:pt>
                <c:pt idx="2">
                  <c:v>1078.4166666666667</c:v>
                </c:pt>
                <c:pt idx="3">
                  <c:v>1091.5833333333333</c:v>
                </c:pt>
                <c:pt idx="4">
                  <c:v>1097.75</c:v>
                </c:pt>
                <c:pt idx="5">
                  <c:v>1103.8333333333333</c:v>
                </c:pt>
                <c:pt idx="6">
                  <c:v>1115.9166666666667</c:v>
                </c:pt>
                <c:pt idx="7">
                  <c:v>1124.75</c:v>
                </c:pt>
                <c:pt idx="8">
                  <c:v>1136.4166666666667</c:v>
                </c:pt>
                <c:pt idx="9">
                  <c:v>1118.3333333333333</c:v>
                </c:pt>
                <c:pt idx="10">
                  <c:v>1119</c:v>
                </c:pt>
                <c:pt idx="11">
                  <c:v>1126.5833333333333</c:v>
                </c:pt>
                <c:pt idx="12">
                  <c:v>1124.75</c:v>
                </c:pt>
                <c:pt idx="13">
                  <c:v>1139.9166666666667</c:v>
                </c:pt>
                <c:pt idx="14">
                  <c:v>1158.8333333333333</c:v>
                </c:pt>
                <c:pt idx="15">
                  <c:v>1173.6666666666667</c:v>
                </c:pt>
                <c:pt idx="16">
                  <c:v>1182.6666666666667</c:v>
                </c:pt>
                <c:pt idx="17">
                  <c:v>1209.0833333333333</c:v>
                </c:pt>
                <c:pt idx="18">
                  <c:v>1209.8333333333333</c:v>
                </c:pt>
                <c:pt idx="19">
                  <c:v>1211.9166666666667</c:v>
                </c:pt>
                <c:pt idx="20">
                  <c:v>1224.5833333333333</c:v>
                </c:pt>
                <c:pt idx="21">
                  <c:v>1262.3333333333333</c:v>
                </c:pt>
                <c:pt idx="22">
                  <c:v>1279.5</c:v>
                </c:pt>
                <c:pt idx="23">
                  <c:v>1290.3333333333333</c:v>
                </c:pt>
                <c:pt idx="24">
                  <c:v>1303</c:v>
                </c:pt>
                <c:pt idx="25">
                  <c:v>1311.25</c:v>
                </c:pt>
                <c:pt idx="26">
                  <c:v>1308.6666666666667</c:v>
                </c:pt>
                <c:pt idx="27">
                  <c:v>1311.9166666666667</c:v>
                </c:pt>
                <c:pt idx="28">
                  <c:v>1314.4166666666667</c:v>
                </c:pt>
                <c:pt idx="29">
                  <c:v>1306.9166666666667</c:v>
                </c:pt>
                <c:pt idx="30">
                  <c:v>1316.3333333333333</c:v>
                </c:pt>
                <c:pt idx="31">
                  <c:v>1323.6666666666667</c:v>
                </c:pt>
                <c:pt idx="32">
                  <c:v>1324</c:v>
                </c:pt>
                <c:pt idx="33">
                  <c:v>1314.75</c:v>
                </c:pt>
                <c:pt idx="34">
                  <c:v>1321.8333333333333</c:v>
                </c:pt>
                <c:pt idx="35">
                  <c:v>1320.75</c:v>
                </c:pt>
                <c:pt idx="36">
                  <c:v>1309.5833333333333</c:v>
                </c:pt>
                <c:pt idx="37">
                  <c:v>1312.9166666666667</c:v>
                </c:pt>
                <c:pt idx="38">
                  <c:v>1314.6666666666667</c:v>
                </c:pt>
                <c:pt idx="39">
                  <c:v>1300.25</c:v>
                </c:pt>
                <c:pt idx="40">
                  <c:v>1309.75</c:v>
                </c:pt>
                <c:pt idx="41">
                  <c:v>1303.5833333333333</c:v>
                </c:pt>
                <c:pt idx="42">
                  <c:v>1300.1666666666667</c:v>
                </c:pt>
                <c:pt idx="43">
                  <c:v>1298.3333333333333</c:v>
                </c:pt>
                <c:pt idx="44">
                  <c:v>1283.5</c:v>
                </c:pt>
                <c:pt idx="45">
                  <c:v>1283.6666666666667</c:v>
                </c:pt>
                <c:pt idx="46">
                  <c:v>1279.25</c:v>
                </c:pt>
                <c:pt idx="47">
                  <c:v>1279</c:v>
                </c:pt>
                <c:pt idx="48">
                  <c:v>1289.0833333333333</c:v>
                </c:pt>
                <c:pt idx="49">
                  <c:v>1297.6666666666667</c:v>
                </c:pt>
                <c:pt idx="50">
                  <c:v>1288.3333333333333</c:v>
                </c:pt>
                <c:pt idx="51">
                  <c:v>1283.5</c:v>
                </c:pt>
                <c:pt idx="52">
                  <c:v>1284</c:v>
                </c:pt>
                <c:pt idx="53">
                  <c:v>1283.8333333333333</c:v>
                </c:pt>
                <c:pt idx="54">
                  <c:v>1272.9166666666667</c:v>
                </c:pt>
                <c:pt idx="55">
                  <c:v>1264.0833333333333</c:v>
                </c:pt>
                <c:pt idx="56">
                  <c:v>1250.5833333333333</c:v>
                </c:pt>
                <c:pt idx="57">
                  <c:v>1253.75</c:v>
                </c:pt>
                <c:pt idx="58">
                  <c:v>1263.6666666666667</c:v>
                </c:pt>
                <c:pt idx="59">
                  <c:v>1268.25</c:v>
                </c:pt>
                <c:pt idx="60">
                  <c:v>1277.6666666666667</c:v>
                </c:pt>
                <c:pt idx="61">
                  <c:v>1274.9166666666667</c:v>
                </c:pt>
                <c:pt idx="62">
                  <c:v>1296.5833333333333</c:v>
                </c:pt>
                <c:pt idx="63">
                  <c:v>1324.3333333333333</c:v>
                </c:pt>
                <c:pt idx="64">
                  <c:v>1325.0833333333333</c:v>
                </c:pt>
                <c:pt idx="65">
                  <c:v>1326.5</c:v>
                </c:pt>
                <c:pt idx="66">
                  <c:v>1330.1666666666667</c:v>
                </c:pt>
                <c:pt idx="67">
                  <c:v>1316</c:v>
                </c:pt>
                <c:pt idx="68">
                  <c:v>1329.8333333333333</c:v>
                </c:pt>
                <c:pt idx="69">
                  <c:v>1342.5</c:v>
                </c:pt>
                <c:pt idx="70">
                  <c:v>1345.5833333333333</c:v>
                </c:pt>
                <c:pt idx="71">
                  <c:v>1354.0833333333333</c:v>
                </c:pt>
                <c:pt idx="72">
                  <c:v>1361.25</c:v>
                </c:pt>
                <c:pt idx="73">
                  <c:v>1357.6666666666667</c:v>
                </c:pt>
                <c:pt idx="74">
                  <c:v>1367.9166666666667</c:v>
                </c:pt>
                <c:pt idx="75">
                  <c:v>1370.1666666666667</c:v>
                </c:pt>
                <c:pt idx="76">
                  <c:v>1391.4166666666667</c:v>
                </c:pt>
                <c:pt idx="77">
                  <c:v>1405.0833333333333</c:v>
                </c:pt>
                <c:pt idx="78">
                  <c:v>1436.5</c:v>
                </c:pt>
                <c:pt idx="79">
                  <c:v>1468.3333333333333</c:v>
                </c:pt>
                <c:pt idx="80">
                  <c:v>1493.1666666666667</c:v>
                </c:pt>
                <c:pt idx="81">
                  <c:v>1502.5833333333333</c:v>
                </c:pt>
                <c:pt idx="82">
                  <c:v>1506.3333333333333</c:v>
                </c:pt>
                <c:pt idx="83">
                  <c:v>1518.0833333333333</c:v>
                </c:pt>
                <c:pt idx="84">
                  <c:v>1527.1666666666667</c:v>
                </c:pt>
                <c:pt idx="85">
                  <c:v>1537.25</c:v>
                </c:pt>
                <c:pt idx="86">
                  <c:v>1547.25</c:v>
                </c:pt>
                <c:pt idx="87">
                  <c:v>1568</c:v>
                </c:pt>
                <c:pt idx="88">
                  <c:v>1557.75</c:v>
                </c:pt>
                <c:pt idx="89">
                  <c:v>1575.4166666666667</c:v>
                </c:pt>
                <c:pt idx="90">
                  <c:v>1578</c:v>
                </c:pt>
                <c:pt idx="91">
                  <c:v>1586</c:v>
                </c:pt>
                <c:pt idx="92">
                  <c:v>1596.1666666666667</c:v>
                </c:pt>
                <c:pt idx="93">
                  <c:v>1601.9166666666667</c:v>
                </c:pt>
                <c:pt idx="94">
                  <c:v>1612.8333333333333</c:v>
                </c:pt>
                <c:pt idx="95">
                  <c:v>1625.4166666666667</c:v>
                </c:pt>
                <c:pt idx="96">
                  <c:v>1617.5833333333333</c:v>
                </c:pt>
                <c:pt idx="97">
                  <c:v>1636.5</c:v>
                </c:pt>
                <c:pt idx="98">
                  <c:v>1639.75</c:v>
                </c:pt>
                <c:pt idx="99">
                  <c:v>1635.4166666666667</c:v>
                </c:pt>
                <c:pt idx="100">
                  <c:v>1652.6666666666667</c:v>
                </c:pt>
                <c:pt idx="101">
                  <c:v>1654.8333333333333</c:v>
                </c:pt>
                <c:pt idx="102">
                  <c:v>1673.75</c:v>
                </c:pt>
                <c:pt idx="103">
                  <c:v>1689.8333333333333</c:v>
                </c:pt>
                <c:pt idx="104">
                  <c:v>1698.3333333333333</c:v>
                </c:pt>
                <c:pt idx="105">
                  <c:v>1702.25</c:v>
                </c:pt>
                <c:pt idx="106">
                  <c:v>1718.75</c:v>
                </c:pt>
                <c:pt idx="107">
                  <c:v>1722.25</c:v>
                </c:pt>
              </c:numCache>
            </c:numRef>
          </c:val>
          <c:smooth val="0"/>
        </c:ser>
        <c:ser>
          <c:idx val="3"/>
          <c:order val="4"/>
          <c:tx>
            <c:v>LKW (&gt; 3,5t)</c:v>
          </c:tx>
          <c:spPr>
            <a:ln w="34925">
              <a:solidFill>
                <a:srgbClr val="0070C0"/>
              </a:solidFill>
            </a:ln>
          </c:spPr>
          <c:marker>
            <c:symbol val="none"/>
          </c:marker>
          <c:cat>
            <c:numRef>
              <c:f>'12_mon_gleitend'!$A$18:$A$126</c:f>
              <c:numCache>
                <c:formatCode>mmm/\ yyyy</c:formatCode>
                <c:ptCount val="109"/>
                <c:pt idx="0">
                  <c:v>40148</c:v>
                </c:pt>
                <c:pt idx="1">
                  <c:v>40179</c:v>
                </c:pt>
                <c:pt idx="2">
                  <c:v>40210</c:v>
                </c:pt>
                <c:pt idx="3">
                  <c:v>40238</c:v>
                </c:pt>
                <c:pt idx="4">
                  <c:v>40269</c:v>
                </c:pt>
                <c:pt idx="5">
                  <c:v>40299</c:v>
                </c:pt>
                <c:pt idx="6">
                  <c:v>40330</c:v>
                </c:pt>
                <c:pt idx="7">
                  <c:v>40360</c:v>
                </c:pt>
                <c:pt idx="8">
                  <c:v>40391</c:v>
                </c:pt>
                <c:pt idx="9">
                  <c:v>40422</c:v>
                </c:pt>
                <c:pt idx="10">
                  <c:v>40452</c:v>
                </c:pt>
                <c:pt idx="11">
                  <c:v>40483</c:v>
                </c:pt>
                <c:pt idx="12">
                  <c:v>40513</c:v>
                </c:pt>
                <c:pt idx="13">
                  <c:v>40544</c:v>
                </c:pt>
                <c:pt idx="14">
                  <c:v>40575</c:v>
                </c:pt>
                <c:pt idx="15">
                  <c:v>40603</c:v>
                </c:pt>
                <c:pt idx="16">
                  <c:v>40634</c:v>
                </c:pt>
                <c:pt idx="17">
                  <c:v>40664</c:v>
                </c:pt>
                <c:pt idx="18">
                  <c:v>40695</c:v>
                </c:pt>
                <c:pt idx="19">
                  <c:v>40725</c:v>
                </c:pt>
                <c:pt idx="20">
                  <c:v>40756</c:v>
                </c:pt>
                <c:pt idx="21">
                  <c:v>40787</c:v>
                </c:pt>
                <c:pt idx="22">
                  <c:v>40817</c:v>
                </c:pt>
                <c:pt idx="23">
                  <c:v>40848</c:v>
                </c:pt>
                <c:pt idx="24">
                  <c:v>40878</c:v>
                </c:pt>
                <c:pt idx="25">
                  <c:v>40909</c:v>
                </c:pt>
                <c:pt idx="26">
                  <c:v>40940</c:v>
                </c:pt>
                <c:pt idx="27">
                  <c:v>40969</c:v>
                </c:pt>
                <c:pt idx="28">
                  <c:v>41000</c:v>
                </c:pt>
                <c:pt idx="29">
                  <c:v>41030</c:v>
                </c:pt>
                <c:pt idx="30">
                  <c:v>41061</c:v>
                </c:pt>
                <c:pt idx="31">
                  <c:v>41091</c:v>
                </c:pt>
                <c:pt idx="32">
                  <c:v>41122</c:v>
                </c:pt>
                <c:pt idx="33">
                  <c:v>41153</c:v>
                </c:pt>
                <c:pt idx="34">
                  <c:v>41183</c:v>
                </c:pt>
                <c:pt idx="35">
                  <c:v>41214</c:v>
                </c:pt>
                <c:pt idx="36">
                  <c:v>41244</c:v>
                </c:pt>
                <c:pt idx="37">
                  <c:v>41275</c:v>
                </c:pt>
                <c:pt idx="38">
                  <c:v>41306</c:v>
                </c:pt>
                <c:pt idx="39">
                  <c:v>41334</c:v>
                </c:pt>
                <c:pt idx="40">
                  <c:v>41365</c:v>
                </c:pt>
                <c:pt idx="41">
                  <c:v>41395</c:v>
                </c:pt>
                <c:pt idx="42">
                  <c:v>41426</c:v>
                </c:pt>
                <c:pt idx="43">
                  <c:v>41456</c:v>
                </c:pt>
                <c:pt idx="44">
                  <c:v>41487</c:v>
                </c:pt>
                <c:pt idx="45">
                  <c:v>41518</c:v>
                </c:pt>
                <c:pt idx="46">
                  <c:v>41548</c:v>
                </c:pt>
                <c:pt idx="47">
                  <c:v>41579</c:v>
                </c:pt>
                <c:pt idx="48">
                  <c:v>41609</c:v>
                </c:pt>
                <c:pt idx="49">
                  <c:v>41640</c:v>
                </c:pt>
                <c:pt idx="50">
                  <c:v>41671</c:v>
                </c:pt>
                <c:pt idx="51">
                  <c:v>41699</c:v>
                </c:pt>
                <c:pt idx="52">
                  <c:v>41730</c:v>
                </c:pt>
                <c:pt idx="53">
                  <c:v>41760</c:v>
                </c:pt>
                <c:pt idx="54">
                  <c:v>41791</c:v>
                </c:pt>
                <c:pt idx="55">
                  <c:v>41821</c:v>
                </c:pt>
                <c:pt idx="56">
                  <c:v>41852</c:v>
                </c:pt>
                <c:pt idx="57">
                  <c:v>41883</c:v>
                </c:pt>
                <c:pt idx="58">
                  <c:v>41913</c:v>
                </c:pt>
                <c:pt idx="59">
                  <c:v>41944</c:v>
                </c:pt>
                <c:pt idx="60">
                  <c:v>41974</c:v>
                </c:pt>
                <c:pt idx="61">
                  <c:v>42005</c:v>
                </c:pt>
                <c:pt idx="62">
                  <c:v>42036</c:v>
                </c:pt>
                <c:pt idx="63">
                  <c:v>42064</c:v>
                </c:pt>
                <c:pt idx="64">
                  <c:v>42095</c:v>
                </c:pt>
                <c:pt idx="65">
                  <c:v>42125</c:v>
                </c:pt>
                <c:pt idx="66">
                  <c:v>42156</c:v>
                </c:pt>
                <c:pt idx="67">
                  <c:v>42186</c:v>
                </c:pt>
                <c:pt idx="68">
                  <c:v>42217</c:v>
                </c:pt>
                <c:pt idx="69">
                  <c:v>42248</c:v>
                </c:pt>
                <c:pt idx="70">
                  <c:v>42278</c:v>
                </c:pt>
                <c:pt idx="71">
                  <c:v>42309</c:v>
                </c:pt>
                <c:pt idx="72">
                  <c:v>42339</c:v>
                </c:pt>
                <c:pt idx="73">
                  <c:v>42370</c:v>
                </c:pt>
                <c:pt idx="74">
                  <c:v>42401</c:v>
                </c:pt>
                <c:pt idx="75">
                  <c:v>42430</c:v>
                </c:pt>
                <c:pt idx="76">
                  <c:v>42461</c:v>
                </c:pt>
                <c:pt idx="77">
                  <c:v>42491</c:v>
                </c:pt>
                <c:pt idx="78">
                  <c:v>42522</c:v>
                </c:pt>
                <c:pt idx="79">
                  <c:v>42552</c:v>
                </c:pt>
                <c:pt idx="80">
                  <c:v>42583</c:v>
                </c:pt>
                <c:pt idx="81">
                  <c:v>42614</c:v>
                </c:pt>
                <c:pt idx="82">
                  <c:v>42644</c:v>
                </c:pt>
                <c:pt idx="83">
                  <c:v>42675</c:v>
                </c:pt>
                <c:pt idx="84">
                  <c:v>42705</c:v>
                </c:pt>
                <c:pt idx="85">
                  <c:v>42736</c:v>
                </c:pt>
                <c:pt idx="86">
                  <c:v>42767</c:v>
                </c:pt>
                <c:pt idx="87">
                  <c:v>42795</c:v>
                </c:pt>
                <c:pt idx="88">
                  <c:v>42826</c:v>
                </c:pt>
                <c:pt idx="89">
                  <c:v>42856</c:v>
                </c:pt>
                <c:pt idx="90">
                  <c:v>42887</c:v>
                </c:pt>
                <c:pt idx="91">
                  <c:v>42917</c:v>
                </c:pt>
                <c:pt idx="92">
                  <c:v>42948</c:v>
                </c:pt>
                <c:pt idx="93">
                  <c:v>42979</c:v>
                </c:pt>
                <c:pt idx="94">
                  <c:v>43009</c:v>
                </c:pt>
                <c:pt idx="95">
                  <c:v>43040</c:v>
                </c:pt>
                <c:pt idx="96">
                  <c:v>43070</c:v>
                </c:pt>
                <c:pt idx="97">
                  <c:v>43101</c:v>
                </c:pt>
                <c:pt idx="98">
                  <c:v>43132</c:v>
                </c:pt>
                <c:pt idx="99">
                  <c:v>43160</c:v>
                </c:pt>
                <c:pt idx="100">
                  <c:v>43191</c:v>
                </c:pt>
                <c:pt idx="101">
                  <c:v>43221</c:v>
                </c:pt>
                <c:pt idx="102">
                  <c:v>43252</c:v>
                </c:pt>
                <c:pt idx="103">
                  <c:v>43282</c:v>
                </c:pt>
                <c:pt idx="104">
                  <c:v>43313</c:v>
                </c:pt>
                <c:pt idx="105">
                  <c:v>43344</c:v>
                </c:pt>
                <c:pt idx="106">
                  <c:v>43374</c:v>
                </c:pt>
                <c:pt idx="107">
                  <c:v>43405</c:v>
                </c:pt>
                <c:pt idx="108">
                  <c:v>43435</c:v>
                </c:pt>
              </c:numCache>
            </c:numRef>
          </c:cat>
          <c:val>
            <c:numRef>
              <c:f>'12_mon_gleitend'!$P$18:$P$125</c:f>
              <c:numCache>
                <c:formatCode>#,##0</c:formatCode>
                <c:ptCount val="108"/>
                <c:pt idx="0">
                  <c:v>1330.25</c:v>
                </c:pt>
                <c:pt idx="1">
                  <c:v>1328.5</c:v>
                </c:pt>
                <c:pt idx="2">
                  <c:v>1333.3333333333333</c:v>
                </c:pt>
                <c:pt idx="3">
                  <c:v>1340.8333333333333</c:v>
                </c:pt>
                <c:pt idx="4">
                  <c:v>1341.4166666666667</c:v>
                </c:pt>
                <c:pt idx="5">
                  <c:v>1345</c:v>
                </c:pt>
                <c:pt idx="6">
                  <c:v>1349.5833333333333</c:v>
                </c:pt>
                <c:pt idx="7">
                  <c:v>1350.1666666666667</c:v>
                </c:pt>
                <c:pt idx="8">
                  <c:v>1355.4166666666667</c:v>
                </c:pt>
                <c:pt idx="9">
                  <c:v>1335.5833333333333</c:v>
                </c:pt>
                <c:pt idx="10">
                  <c:v>1330.6666666666667</c:v>
                </c:pt>
                <c:pt idx="11">
                  <c:v>1331.9166666666667</c:v>
                </c:pt>
                <c:pt idx="12">
                  <c:v>1328.3333333333333</c:v>
                </c:pt>
                <c:pt idx="13">
                  <c:v>1337</c:v>
                </c:pt>
                <c:pt idx="14">
                  <c:v>1349.0833333333333</c:v>
                </c:pt>
                <c:pt idx="15">
                  <c:v>1349.5</c:v>
                </c:pt>
                <c:pt idx="16">
                  <c:v>1351.8333333333333</c:v>
                </c:pt>
                <c:pt idx="17">
                  <c:v>1367</c:v>
                </c:pt>
                <c:pt idx="18">
                  <c:v>1358.1666666666667</c:v>
                </c:pt>
                <c:pt idx="19">
                  <c:v>1353.25</c:v>
                </c:pt>
                <c:pt idx="20">
                  <c:v>1366.0833333333333</c:v>
                </c:pt>
                <c:pt idx="21">
                  <c:v>1399.5</c:v>
                </c:pt>
                <c:pt idx="22">
                  <c:v>1413.6666666666667</c:v>
                </c:pt>
                <c:pt idx="23">
                  <c:v>1421.5</c:v>
                </c:pt>
                <c:pt idx="24">
                  <c:v>1429.4166666666667</c:v>
                </c:pt>
                <c:pt idx="25">
                  <c:v>1437.6666666666667</c:v>
                </c:pt>
                <c:pt idx="26">
                  <c:v>1427.25</c:v>
                </c:pt>
                <c:pt idx="27">
                  <c:v>1427.9166666666667</c:v>
                </c:pt>
                <c:pt idx="28">
                  <c:v>1422.5833333333333</c:v>
                </c:pt>
                <c:pt idx="29">
                  <c:v>1411.75</c:v>
                </c:pt>
                <c:pt idx="30">
                  <c:v>1418.3333333333333</c:v>
                </c:pt>
                <c:pt idx="31">
                  <c:v>1419.5833333333333</c:v>
                </c:pt>
                <c:pt idx="32">
                  <c:v>1412.25</c:v>
                </c:pt>
                <c:pt idx="33">
                  <c:v>1393.0833333333333</c:v>
                </c:pt>
                <c:pt idx="34">
                  <c:v>1394.75</c:v>
                </c:pt>
                <c:pt idx="35">
                  <c:v>1387.4166666666667</c:v>
                </c:pt>
                <c:pt idx="36">
                  <c:v>1370.6666666666667</c:v>
                </c:pt>
                <c:pt idx="37">
                  <c:v>1369.6666666666667</c:v>
                </c:pt>
                <c:pt idx="38">
                  <c:v>1366.8333333333333</c:v>
                </c:pt>
                <c:pt idx="39">
                  <c:v>1350.8333333333333</c:v>
                </c:pt>
                <c:pt idx="40">
                  <c:v>1358.6666666666667</c:v>
                </c:pt>
                <c:pt idx="41">
                  <c:v>1348.5833333333333</c:v>
                </c:pt>
                <c:pt idx="42">
                  <c:v>1337.75</c:v>
                </c:pt>
                <c:pt idx="43">
                  <c:v>1338.6666666666667</c:v>
                </c:pt>
                <c:pt idx="44">
                  <c:v>1321.3333333333333</c:v>
                </c:pt>
                <c:pt idx="45">
                  <c:v>1316.4166666666667</c:v>
                </c:pt>
                <c:pt idx="46">
                  <c:v>1310.6666666666667</c:v>
                </c:pt>
                <c:pt idx="47">
                  <c:v>1302.75</c:v>
                </c:pt>
                <c:pt idx="48">
                  <c:v>1305.9166666666667</c:v>
                </c:pt>
                <c:pt idx="49">
                  <c:v>1305.9166666666667</c:v>
                </c:pt>
                <c:pt idx="50">
                  <c:v>1292.25</c:v>
                </c:pt>
                <c:pt idx="51">
                  <c:v>1275.3333333333333</c:v>
                </c:pt>
                <c:pt idx="52">
                  <c:v>1267.5833333333333</c:v>
                </c:pt>
                <c:pt idx="53">
                  <c:v>1255.25</c:v>
                </c:pt>
                <c:pt idx="54">
                  <c:v>1233.9166666666667</c:v>
                </c:pt>
                <c:pt idx="55">
                  <c:v>1205</c:v>
                </c:pt>
                <c:pt idx="56">
                  <c:v>1178.5833333333333</c:v>
                </c:pt>
                <c:pt idx="57">
                  <c:v>1176.0833333333333</c:v>
                </c:pt>
                <c:pt idx="58">
                  <c:v>1170.0833333333333</c:v>
                </c:pt>
                <c:pt idx="59">
                  <c:v>1167.1666666666667</c:v>
                </c:pt>
                <c:pt idx="60">
                  <c:v>1171.0833333333333</c:v>
                </c:pt>
                <c:pt idx="61">
                  <c:v>1161.8333333333333</c:v>
                </c:pt>
                <c:pt idx="62">
                  <c:v>1176.8333333333333</c:v>
                </c:pt>
                <c:pt idx="63">
                  <c:v>1203.1666666666667</c:v>
                </c:pt>
                <c:pt idx="64">
                  <c:v>1201.75</c:v>
                </c:pt>
                <c:pt idx="65">
                  <c:v>1208.8333333333333</c:v>
                </c:pt>
                <c:pt idx="66">
                  <c:v>1239.6666666666667</c:v>
                </c:pt>
                <c:pt idx="67">
                  <c:v>1253.8333333333333</c:v>
                </c:pt>
                <c:pt idx="68">
                  <c:v>1276.3333333333333</c:v>
                </c:pt>
                <c:pt idx="69">
                  <c:v>1290.8333333333333</c:v>
                </c:pt>
                <c:pt idx="70">
                  <c:v>1301.6666666666667</c:v>
                </c:pt>
                <c:pt idx="71">
                  <c:v>1311.1666666666667</c:v>
                </c:pt>
                <c:pt idx="72">
                  <c:v>1318.5</c:v>
                </c:pt>
                <c:pt idx="73">
                  <c:v>1319.3333333333333</c:v>
                </c:pt>
                <c:pt idx="74">
                  <c:v>1328.9166666666667</c:v>
                </c:pt>
                <c:pt idx="75">
                  <c:v>1326.9166666666667</c:v>
                </c:pt>
                <c:pt idx="76">
                  <c:v>1336.25</c:v>
                </c:pt>
                <c:pt idx="77">
                  <c:v>1347.1666666666667</c:v>
                </c:pt>
                <c:pt idx="78">
                  <c:v>1346.5</c:v>
                </c:pt>
                <c:pt idx="79">
                  <c:v>1341.9166666666667</c:v>
                </c:pt>
                <c:pt idx="80">
                  <c:v>1346.6666666666667</c:v>
                </c:pt>
                <c:pt idx="81">
                  <c:v>1341.75</c:v>
                </c:pt>
                <c:pt idx="82">
                  <c:v>1328.25</c:v>
                </c:pt>
                <c:pt idx="83">
                  <c:v>1331.8333333333333</c:v>
                </c:pt>
                <c:pt idx="84">
                  <c:v>1333.1666666666667</c:v>
                </c:pt>
                <c:pt idx="85">
                  <c:v>1333.6666666666667</c:v>
                </c:pt>
                <c:pt idx="86">
                  <c:v>1333.4166666666667</c:v>
                </c:pt>
                <c:pt idx="87">
                  <c:v>1347.5</c:v>
                </c:pt>
                <c:pt idx="88">
                  <c:v>1336.6666666666667</c:v>
                </c:pt>
                <c:pt idx="89">
                  <c:v>1344.25</c:v>
                </c:pt>
                <c:pt idx="90">
                  <c:v>1343.5</c:v>
                </c:pt>
                <c:pt idx="91">
                  <c:v>1358.9166666666667</c:v>
                </c:pt>
                <c:pt idx="92">
                  <c:v>1375.25</c:v>
                </c:pt>
                <c:pt idx="93">
                  <c:v>1377</c:v>
                </c:pt>
                <c:pt idx="94">
                  <c:v>1374.5</c:v>
                </c:pt>
                <c:pt idx="95">
                  <c:v>1367.8333333333333</c:v>
                </c:pt>
                <c:pt idx="96">
                  <c:v>1351.9166666666667</c:v>
                </c:pt>
                <c:pt idx="97">
                  <c:v>1356.8333333333333</c:v>
                </c:pt>
                <c:pt idx="98">
                  <c:v>1348.3333333333333</c:v>
                </c:pt>
                <c:pt idx="99">
                  <c:v>1329.75</c:v>
                </c:pt>
                <c:pt idx="100">
                  <c:v>1327.6666666666667</c:v>
                </c:pt>
                <c:pt idx="101">
                  <c:v>1309.9166666666667</c:v>
                </c:pt>
                <c:pt idx="102">
                  <c:v>1307</c:v>
                </c:pt>
                <c:pt idx="103">
                  <c:v>1298.1666666666667</c:v>
                </c:pt>
                <c:pt idx="104">
                  <c:v>1284.5833333333333</c:v>
                </c:pt>
                <c:pt idx="105">
                  <c:v>1271.1666666666667</c:v>
                </c:pt>
                <c:pt idx="106">
                  <c:v>1279.6666666666667</c:v>
                </c:pt>
                <c:pt idx="107">
                  <c:v>1277</c:v>
                </c:pt>
              </c:numCache>
            </c:numRef>
          </c:val>
          <c:smooth val="1"/>
        </c:ser>
        <c:dLbls>
          <c:showLegendKey val="0"/>
          <c:showVal val="0"/>
          <c:showCatName val="0"/>
          <c:showSerName val="0"/>
          <c:showPercent val="0"/>
          <c:showBubbleSize val="0"/>
        </c:dLbls>
        <c:marker val="1"/>
        <c:smooth val="0"/>
        <c:axId val="112754688"/>
        <c:axId val="112756224"/>
      </c:lineChart>
      <c:lineChart>
        <c:grouping val="standard"/>
        <c:varyColors val="0"/>
        <c:ser>
          <c:idx val="2"/>
          <c:order val="2"/>
          <c:tx>
            <c:v>PKW</c:v>
          </c:tx>
          <c:spPr>
            <a:ln w="34925" cmpd="sng">
              <a:solidFill>
                <a:schemeClr val="tx1"/>
              </a:solidFill>
              <a:prstDash val="solid"/>
            </a:ln>
          </c:spPr>
          <c:marker>
            <c:symbol val="none"/>
          </c:marker>
          <c:cat>
            <c:numRef>
              <c:f>'12_mon_gleitend'!$A$18:$A$125</c:f>
              <c:numCache>
                <c:formatCode>mmm/\ yyyy</c:formatCode>
                <c:ptCount val="108"/>
                <c:pt idx="0">
                  <c:v>40148</c:v>
                </c:pt>
                <c:pt idx="1">
                  <c:v>40179</c:v>
                </c:pt>
                <c:pt idx="2">
                  <c:v>40210</c:v>
                </c:pt>
                <c:pt idx="3">
                  <c:v>40238</c:v>
                </c:pt>
                <c:pt idx="4">
                  <c:v>40269</c:v>
                </c:pt>
                <c:pt idx="5">
                  <c:v>40299</c:v>
                </c:pt>
                <c:pt idx="6">
                  <c:v>40330</c:v>
                </c:pt>
                <c:pt idx="7">
                  <c:v>40360</c:v>
                </c:pt>
                <c:pt idx="8">
                  <c:v>40391</c:v>
                </c:pt>
                <c:pt idx="9">
                  <c:v>40422</c:v>
                </c:pt>
                <c:pt idx="10">
                  <c:v>40452</c:v>
                </c:pt>
                <c:pt idx="11">
                  <c:v>40483</c:v>
                </c:pt>
                <c:pt idx="12">
                  <c:v>40513</c:v>
                </c:pt>
                <c:pt idx="13">
                  <c:v>40544</c:v>
                </c:pt>
                <c:pt idx="14">
                  <c:v>40575</c:v>
                </c:pt>
                <c:pt idx="15">
                  <c:v>40603</c:v>
                </c:pt>
                <c:pt idx="16">
                  <c:v>40634</c:v>
                </c:pt>
                <c:pt idx="17">
                  <c:v>40664</c:v>
                </c:pt>
                <c:pt idx="18">
                  <c:v>40695</c:v>
                </c:pt>
                <c:pt idx="19">
                  <c:v>40725</c:v>
                </c:pt>
                <c:pt idx="20">
                  <c:v>40756</c:v>
                </c:pt>
                <c:pt idx="21">
                  <c:v>40787</c:v>
                </c:pt>
                <c:pt idx="22">
                  <c:v>40817</c:v>
                </c:pt>
                <c:pt idx="23">
                  <c:v>40848</c:v>
                </c:pt>
                <c:pt idx="24">
                  <c:v>40878</c:v>
                </c:pt>
                <c:pt idx="25">
                  <c:v>40909</c:v>
                </c:pt>
                <c:pt idx="26">
                  <c:v>40940</c:v>
                </c:pt>
                <c:pt idx="27">
                  <c:v>40969</c:v>
                </c:pt>
                <c:pt idx="28">
                  <c:v>41000</c:v>
                </c:pt>
                <c:pt idx="29">
                  <c:v>41030</c:v>
                </c:pt>
                <c:pt idx="30">
                  <c:v>41061</c:v>
                </c:pt>
                <c:pt idx="31">
                  <c:v>41091</c:v>
                </c:pt>
                <c:pt idx="32">
                  <c:v>41122</c:v>
                </c:pt>
                <c:pt idx="33">
                  <c:v>41153</c:v>
                </c:pt>
                <c:pt idx="34">
                  <c:v>41183</c:v>
                </c:pt>
                <c:pt idx="35">
                  <c:v>41214</c:v>
                </c:pt>
                <c:pt idx="36">
                  <c:v>41244</c:v>
                </c:pt>
                <c:pt idx="37">
                  <c:v>41275</c:v>
                </c:pt>
                <c:pt idx="38">
                  <c:v>41306</c:v>
                </c:pt>
                <c:pt idx="39">
                  <c:v>41334</c:v>
                </c:pt>
                <c:pt idx="40">
                  <c:v>41365</c:v>
                </c:pt>
                <c:pt idx="41">
                  <c:v>41395</c:v>
                </c:pt>
                <c:pt idx="42">
                  <c:v>41426</c:v>
                </c:pt>
                <c:pt idx="43">
                  <c:v>41456</c:v>
                </c:pt>
                <c:pt idx="44">
                  <c:v>41487</c:v>
                </c:pt>
                <c:pt idx="45">
                  <c:v>41518</c:v>
                </c:pt>
                <c:pt idx="46">
                  <c:v>41548</c:v>
                </c:pt>
                <c:pt idx="47">
                  <c:v>41579</c:v>
                </c:pt>
                <c:pt idx="48">
                  <c:v>41609</c:v>
                </c:pt>
                <c:pt idx="49">
                  <c:v>41640</c:v>
                </c:pt>
                <c:pt idx="50">
                  <c:v>41671</c:v>
                </c:pt>
                <c:pt idx="51">
                  <c:v>41699</c:v>
                </c:pt>
                <c:pt idx="52">
                  <c:v>41730</c:v>
                </c:pt>
                <c:pt idx="53">
                  <c:v>41760</c:v>
                </c:pt>
                <c:pt idx="54">
                  <c:v>41791</c:v>
                </c:pt>
                <c:pt idx="55">
                  <c:v>41821</c:v>
                </c:pt>
                <c:pt idx="56">
                  <c:v>41852</c:v>
                </c:pt>
                <c:pt idx="57">
                  <c:v>41883</c:v>
                </c:pt>
                <c:pt idx="58">
                  <c:v>41913</c:v>
                </c:pt>
                <c:pt idx="59">
                  <c:v>41944</c:v>
                </c:pt>
                <c:pt idx="60">
                  <c:v>41974</c:v>
                </c:pt>
                <c:pt idx="61">
                  <c:v>42005</c:v>
                </c:pt>
                <c:pt idx="62">
                  <c:v>42036</c:v>
                </c:pt>
                <c:pt idx="63">
                  <c:v>42064</c:v>
                </c:pt>
                <c:pt idx="64">
                  <c:v>42095</c:v>
                </c:pt>
                <c:pt idx="65">
                  <c:v>42125</c:v>
                </c:pt>
                <c:pt idx="66">
                  <c:v>42156</c:v>
                </c:pt>
                <c:pt idx="67">
                  <c:v>42186</c:v>
                </c:pt>
                <c:pt idx="68">
                  <c:v>42217</c:v>
                </c:pt>
                <c:pt idx="69">
                  <c:v>42248</c:v>
                </c:pt>
                <c:pt idx="70">
                  <c:v>42278</c:v>
                </c:pt>
                <c:pt idx="71">
                  <c:v>42309</c:v>
                </c:pt>
                <c:pt idx="72">
                  <c:v>42339</c:v>
                </c:pt>
                <c:pt idx="73">
                  <c:v>42370</c:v>
                </c:pt>
                <c:pt idx="74">
                  <c:v>42401</c:v>
                </c:pt>
                <c:pt idx="75">
                  <c:v>42430</c:v>
                </c:pt>
                <c:pt idx="76">
                  <c:v>42461</c:v>
                </c:pt>
                <c:pt idx="77">
                  <c:v>42491</c:v>
                </c:pt>
                <c:pt idx="78">
                  <c:v>42522</c:v>
                </c:pt>
                <c:pt idx="79">
                  <c:v>42552</c:v>
                </c:pt>
                <c:pt idx="80">
                  <c:v>42583</c:v>
                </c:pt>
                <c:pt idx="81">
                  <c:v>42614</c:v>
                </c:pt>
                <c:pt idx="82">
                  <c:v>42644</c:v>
                </c:pt>
                <c:pt idx="83">
                  <c:v>42675</c:v>
                </c:pt>
                <c:pt idx="84">
                  <c:v>42705</c:v>
                </c:pt>
                <c:pt idx="85">
                  <c:v>42736</c:v>
                </c:pt>
                <c:pt idx="86">
                  <c:v>42767</c:v>
                </c:pt>
                <c:pt idx="87">
                  <c:v>42795</c:v>
                </c:pt>
                <c:pt idx="88">
                  <c:v>42826</c:v>
                </c:pt>
                <c:pt idx="89">
                  <c:v>42856</c:v>
                </c:pt>
                <c:pt idx="90">
                  <c:v>42887</c:v>
                </c:pt>
                <c:pt idx="91">
                  <c:v>42917</c:v>
                </c:pt>
                <c:pt idx="92">
                  <c:v>42948</c:v>
                </c:pt>
                <c:pt idx="93">
                  <c:v>42979</c:v>
                </c:pt>
                <c:pt idx="94">
                  <c:v>43009</c:v>
                </c:pt>
                <c:pt idx="95">
                  <c:v>43040</c:v>
                </c:pt>
                <c:pt idx="96">
                  <c:v>43070</c:v>
                </c:pt>
                <c:pt idx="97">
                  <c:v>43101</c:v>
                </c:pt>
                <c:pt idx="98">
                  <c:v>43132</c:v>
                </c:pt>
                <c:pt idx="99">
                  <c:v>43160</c:v>
                </c:pt>
                <c:pt idx="100">
                  <c:v>43191</c:v>
                </c:pt>
                <c:pt idx="101">
                  <c:v>43221</c:v>
                </c:pt>
                <c:pt idx="102">
                  <c:v>43252</c:v>
                </c:pt>
                <c:pt idx="103">
                  <c:v>43282</c:v>
                </c:pt>
                <c:pt idx="104">
                  <c:v>43313</c:v>
                </c:pt>
                <c:pt idx="105">
                  <c:v>43344</c:v>
                </c:pt>
                <c:pt idx="106">
                  <c:v>43374</c:v>
                </c:pt>
                <c:pt idx="107">
                  <c:v>43405</c:v>
                </c:pt>
              </c:numCache>
            </c:numRef>
          </c:cat>
          <c:val>
            <c:numRef>
              <c:f>'12_mon_gleitend'!$E$18:$E$125</c:f>
              <c:numCache>
                <c:formatCode>#,##0</c:formatCode>
                <c:ptCount val="108"/>
                <c:pt idx="0">
                  <c:v>28241.833333333332</c:v>
                </c:pt>
                <c:pt idx="1">
                  <c:v>28134.833333333332</c:v>
                </c:pt>
                <c:pt idx="2">
                  <c:v>28171.083333333332</c:v>
                </c:pt>
                <c:pt idx="3">
                  <c:v>28204.5</c:v>
                </c:pt>
                <c:pt idx="4">
                  <c:v>28222.416666666668</c:v>
                </c:pt>
                <c:pt idx="5">
                  <c:v>28220.166666666668</c:v>
                </c:pt>
                <c:pt idx="6">
                  <c:v>28185.583333333332</c:v>
                </c:pt>
                <c:pt idx="7">
                  <c:v>28225.583333333332</c:v>
                </c:pt>
                <c:pt idx="8">
                  <c:v>28230.166666666668</c:v>
                </c:pt>
                <c:pt idx="9">
                  <c:v>28065</c:v>
                </c:pt>
                <c:pt idx="10">
                  <c:v>28024.666666666668</c:v>
                </c:pt>
                <c:pt idx="11">
                  <c:v>28050.416666666668</c:v>
                </c:pt>
                <c:pt idx="12">
                  <c:v>27967</c:v>
                </c:pt>
                <c:pt idx="13">
                  <c:v>28064.833333333332</c:v>
                </c:pt>
                <c:pt idx="14">
                  <c:v>28110.916666666668</c:v>
                </c:pt>
                <c:pt idx="15">
                  <c:v>28079.75</c:v>
                </c:pt>
                <c:pt idx="16">
                  <c:v>28178.416666666668</c:v>
                </c:pt>
                <c:pt idx="17">
                  <c:v>28243.333333333332</c:v>
                </c:pt>
                <c:pt idx="18">
                  <c:v>28282.166666666668</c:v>
                </c:pt>
                <c:pt idx="19">
                  <c:v>28408.25</c:v>
                </c:pt>
                <c:pt idx="20">
                  <c:v>28547.5</c:v>
                </c:pt>
                <c:pt idx="21">
                  <c:v>28790.5</c:v>
                </c:pt>
                <c:pt idx="22">
                  <c:v>29099.416666666668</c:v>
                </c:pt>
                <c:pt idx="23">
                  <c:v>29160.75</c:v>
                </c:pt>
                <c:pt idx="24">
                  <c:v>29311.333333333332</c:v>
                </c:pt>
                <c:pt idx="25">
                  <c:v>29367.583333333332</c:v>
                </c:pt>
                <c:pt idx="26">
                  <c:v>29375.416666666668</c:v>
                </c:pt>
                <c:pt idx="27">
                  <c:v>29478.083333333332</c:v>
                </c:pt>
                <c:pt idx="28">
                  <c:v>29356</c:v>
                </c:pt>
                <c:pt idx="29">
                  <c:v>29328.166666666668</c:v>
                </c:pt>
                <c:pt idx="30">
                  <c:v>29329.666666666668</c:v>
                </c:pt>
                <c:pt idx="31">
                  <c:v>29226.833333333332</c:v>
                </c:pt>
                <c:pt idx="32">
                  <c:v>29125.5</c:v>
                </c:pt>
                <c:pt idx="33">
                  <c:v>29053.75</c:v>
                </c:pt>
                <c:pt idx="34">
                  <c:v>28841.583333333332</c:v>
                </c:pt>
                <c:pt idx="35">
                  <c:v>28778.416666666668</c:v>
                </c:pt>
                <c:pt idx="36">
                  <c:v>28656.333333333332</c:v>
                </c:pt>
                <c:pt idx="37">
                  <c:v>28608.416666666668</c:v>
                </c:pt>
                <c:pt idx="38">
                  <c:v>28555.416666666668</c:v>
                </c:pt>
                <c:pt idx="39">
                  <c:v>28516.166666666668</c:v>
                </c:pt>
                <c:pt idx="40">
                  <c:v>28531.583333333332</c:v>
                </c:pt>
                <c:pt idx="41">
                  <c:v>28426.666666666668</c:v>
                </c:pt>
                <c:pt idx="42">
                  <c:v>28362.25</c:v>
                </c:pt>
                <c:pt idx="43">
                  <c:v>28347.833333333332</c:v>
                </c:pt>
                <c:pt idx="44">
                  <c:v>28016.666666666668</c:v>
                </c:pt>
                <c:pt idx="45">
                  <c:v>27958.416666666668</c:v>
                </c:pt>
                <c:pt idx="46">
                  <c:v>27881</c:v>
                </c:pt>
                <c:pt idx="47">
                  <c:v>27799.583333333332</c:v>
                </c:pt>
                <c:pt idx="48">
                  <c:v>27885.166666666668</c:v>
                </c:pt>
                <c:pt idx="49">
                  <c:v>27899.5</c:v>
                </c:pt>
                <c:pt idx="50">
                  <c:v>27837.916666666668</c:v>
                </c:pt>
                <c:pt idx="51">
                  <c:v>27708.916666666668</c:v>
                </c:pt>
                <c:pt idx="52">
                  <c:v>27822.083333333332</c:v>
                </c:pt>
                <c:pt idx="53">
                  <c:v>27799.25</c:v>
                </c:pt>
                <c:pt idx="54">
                  <c:v>27632.083333333332</c:v>
                </c:pt>
                <c:pt idx="55">
                  <c:v>27387.333333333332</c:v>
                </c:pt>
                <c:pt idx="56">
                  <c:v>27460.916666666668</c:v>
                </c:pt>
                <c:pt idx="57">
                  <c:v>27424.333333333332</c:v>
                </c:pt>
                <c:pt idx="58">
                  <c:v>27544.333333333332</c:v>
                </c:pt>
                <c:pt idx="59">
                  <c:v>27607.583333333332</c:v>
                </c:pt>
                <c:pt idx="60">
                  <c:v>27537.583333333332</c:v>
                </c:pt>
                <c:pt idx="61">
                  <c:v>27449.25</c:v>
                </c:pt>
                <c:pt idx="62">
                  <c:v>27549.333333333332</c:v>
                </c:pt>
                <c:pt idx="63">
                  <c:v>27649.333333333332</c:v>
                </c:pt>
                <c:pt idx="64">
                  <c:v>27464.833333333332</c:v>
                </c:pt>
                <c:pt idx="65">
                  <c:v>27494.416666666668</c:v>
                </c:pt>
                <c:pt idx="66">
                  <c:v>27457.333333333332</c:v>
                </c:pt>
                <c:pt idx="67">
                  <c:v>27285.5</c:v>
                </c:pt>
                <c:pt idx="68">
                  <c:v>27373.333333333332</c:v>
                </c:pt>
                <c:pt idx="69">
                  <c:v>27415.25</c:v>
                </c:pt>
                <c:pt idx="70">
                  <c:v>27375.666666666668</c:v>
                </c:pt>
                <c:pt idx="71">
                  <c:v>27382.083333333332</c:v>
                </c:pt>
                <c:pt idx="72">
                  <c:v>27451.666666666668</c:v>
                </c:pt>
                <c:pt idx="73">
                  <c:v>27344.5</c:v>
                </c:pt>
                <c:pt idx="74">
                  <c:v>27325.25</c:v>
                </c:pt>
                <c:pt idx="75">
                  <c:v>27455.5</c:v>
                </c:pt>
                <c:pt idx="76">
                  <c:v>27638.333333333332</c:v>
                </c:pt>
                <c:pt idx="77">
                  <c:v>27829.75</c:v>
                </c:pt>
                <c:pt idx="78">
                  <c:v>28009.916666666668</c:v>
                </c:pt>
                <c:pt idx="79">
                  <c:v>28300.583333333332</c:v>
                </c:pt>
                <c:pt idx="80">
                  <c:v>28424.25</c:v>
                </c:pt>
                <c:pt idx="81">
                  <c:v>28473.333333333332</c:v>
                </c:pt>
                <c:pt idx="82">
                  <c:v>28415.083333333332</c:v>
                </c:pt>
                <c:pt idx="83">
                  <c:v>28430.75</c:v>
                </c:pt>
                <c:pt idx="84">
                  <c:v>28481.25</c:v>
                </c:pt>
                <c:pt idx="85">
                  <c:v>28648.666666666668</c:v>
                </c:pt>
                <c:pt idx="86">
                  <c:v>28712.166666666668</c:v>
                </c:pt>
                <c:pt idx="87">
                  <c:v>28625.5</c:v>
                </c:pt>
                <c:pt idx="88">
                  <c:v>28540.75</c:v>
                </c:pt>
                <c:pt idx="89">
                  <c:v>28451.416666666668</c:v>
                </c:pt>
                <c:pt idx="90">
                  <c:v>28540.75</c:v>
                </c:pt>
                <c:pt idx="91">
                  <c:v>28694.5</c:v>
                </c:pt>
                <c:pt idx="92">
                  <c:v>28755.25</c:v>
                </c:pt>
                <c:pt idx="93">
                  <c:v>28793.666666666668</c:v>
                </c:pt>
                <c:pt idx="94">
                  <c:v>28888.75</c:v>
                </c:pt>
                <c:pt idx="95">
                  <c:v>28869.083333333332</c:v>
                </c:pt>
                <c:pt idx="96">
                  <c:v>28883</c:v>
                </c:pt>
                <c:pt idx="97">
                  <c:v>28950.583333333332</c:v>
                </c:pt>
                <c:pt idx="98">
                  <c:v>28950.5</c:v>
                </c:pt>
                <c:pt idx="99">
                  <c:v>28986.416666666668</c:v>
                </c:pt>
                <c:pt idx="100">
                  <c:v>28992</c:v>
                </c:pt>
                <c:pt idx="101">
                  <c:v>28871</c:v>
                </c:pt>
                <c:pt idx="102">
                  <c:v>28878.5</c:v>
                </c:pt>
                <c:pt idx="103">
                  <c:v>28814</c:v>
                </c:pt>
                <c:pt idx="104">
                  <c:v>28778.5</c:v>
                </c:pt>
                <c:pt idx="105">
                  <c:v>28779.833333333332</c:v>
                </c:pt>
                <c:pt idx="106">
                  <c:v>28770.75</c:v>
                </c:pt>
                <c:pt idx="107">
                  <c:v>28811.583333333332</c:v>
                </c:pt>
              </c:numCache>
            </c:numRef>
          </c:val>
          <c:smooth val="1"/>
        </c:ser>
        <c:dLbls>
          <c:showLegendKey val="0"/>
          <c:showVal val="0"/>
          <c:showCatName val="0"/>
          <c:showSerName val="0"/>
          <c:showPercent val="0"/>
          <c:showBubbleSize val="0"/>
        </c:dLbls>
        <c:marker val="1"/>
        <c:smooth val="0"/>
        <c:axId val="112768512"/>
        <c:axId val="112758144"/>
      </c:lineChart>
      <c:dateAx>
        <c:axId val="112754688"/>
        <c:scaling>
          <c:orientation val="minMax"/>
        </c:scaling>
        <c:delete val="0"/>
        <c:axPos val="b"/>
        <c:numFmt formatCode="mmm/\ yyyy" sourceLinked="0"/>
        <c:majorTickMark val="out"/>
        <c:minorTickMark val="none"/>
        <c:tickLblPos val="nextTo"/>
        <c:txPr>
          <a:bodyPr rot="0" vert="horz"/>
          <a:lstStyle/>
          <a:p>
            <a:pPr>
              <a:defRPr sz="900" baseline="0"/>
            </a:pPr>
            <a:endParaRPr lang="de-DE"/>
          </a:p>
        </c:txPr>
        <c:crossAx val="112756224"/>
        <c:crossesAt val="1000"/>
        <c:auto val="1"/>
        <c:lblOffset val="100"/>
        <c:baseTimeUnit val="months"/>
      </c:dateAx>
      <c:valAx>
        <c:axId val="112756224"/>
        <c:scaling>
          <c:orientation val="minMax"/>
          <c:min val="1000"/>
        </c:scaling>
        <c:delete val="0"/>
        <c:axPos val="l"/>
        <c:majorGridlines/>
        <c:title>
          <c:tx>
            <c:rich>
              <a:bodyPr rot="0" vert="horz"/>
              <a:lstStyle/>
              <a:p>
                <a:pPr algn="r">
                  <a:defRPr/>
                </a:pPr>
                <a:r>
                  <a:rPr lang="en-US"/>
                  <a:t>KFZ</a:t>
                </a:r>
                <a:r>
                  <a:rPr lang="en-US" baseline="0"/>
                  <a:t/>
                </a:r>
                <a:br>
                  <a:rPr lang="en-US" baseline="0"/>
                </a:br>
                <a:r>
                  <a:rPr lang="en-US"/>
                  <a:t>in</a:t>
                </a:r>
                <a:r>
                  <a:rPr lang="en-US" baseline="0"/>
                  <a:t> </a:t>
                </a:r>
                <a:r>
                  <a:rPr lang="en-US"/>
                  <a:t>24 h</a:t>
                </a:r>
              </a:p>
            </c:rich>
          </c:tx>
          <c:layout>
            <c:manualLayout>
              <c:xMode val="edge"/>
              <c:yMode val="edge"/>
              <c:x val="4.1290326575983798E-2"/>
              <c:y val="5.5981000281507466E-2"/>
            </c:manualLayout>
          </c:layout>
          <c:overlay val="0"/>
          <c:spPr>
            <a:solidFill>
              <a:schemeClr val="bg1"/>
            </a:solidFill>
          </c:spPr>
        </c:title>
        <c:numFmt formatCode="#,##0" sourceLinked="1"/>
        <c:majorTickMark val="out"/>
        <c:minorTickMark val="none"/>
        <c:tickLblPos val="nextTo"/>
        <c:crossAx val="112754688"/>
        <c:crosses val="autoZero"/>
        <c:crossBetween val="between"/>
        <c:majorUnit val="250"/>
      </c:valAx>
      <c:valAx>
        <c:axId val="112758144"/>
        <c:scaling>
          <c:orientation val="minMax"/>
          <c:min val="0"/>
        </c:scaling>
        <c:delete val="0"/>
        <c:axPos val="r"/>
        <c:title>
          <c:tx>
            <c:rich>
              <a:bodyPr rot="0" vert="horz"/>
              <a:lstStyle/>
              <a:p>
                <a:pPr algn="l">
                  <a:defRPr/>
                </a:pPr>
                <a:r>
                  <a:rPr lang="en-US"/>
                  <a:t>PKW</a:t>
                </a:r>
                <a:r>
                  <a:rPr lang="en-US">
                    <a:solidFill>
                      <a:schemeClr val="bg1"/>
                    </a:solidFill>
                  </a:rPr>
                  <a:t> xx</a:t>
                </a:r>
                <a:r>
                  <a:rPr lang="en-US"/>
                  <a:t/>
                </a:r>
                <a:br>
                  <a:rPr lang="en-US"/>
                </a:br>
                <a:r>
                  <a:rPr lang="en-US"/>
                  <a:t>in</a:t>
                </a:r>
                <a:r>
                  <a:rPr lang="en-US" baseline="0"/>
                  <a:t> </a:t>
                </a:r>
                <a:r>
                  <a:rPr lang="en-US"/>
                  <a:t>24h</a:t>
                </a:r>
              </a:p>
            </c:rich>
          </c:tx>
          <c:layout>
            <c:manualLayout>
              <c:xMode val="edge"/>
              <c:yMode val="edge"/>
              <c:x val="0.92665060673711985"/>
              <c:y val="5.7907713774232268E-2"/>
            </c:manualLayout>
          </c:layout>
          <c:overlay val="0"/>
          <c:spPr>
            <a:solidFill>
              <a:schemeClr val="bg1"/>
            </a:solidFill>
          </c:spPr>
        </c:title>
        <c:numFmt formatCode="#,##0" sourceLinked="1"/>
        <c:majorTickMark val="out"/>
        <c:minorTickMark val="none"/>
        <c:tickLblPos val="nextTo"/>
        <c:crossAx val="112768512"/>
        <c:crosses val="max"/>
        <c:crossBetween val="between"/>
      </c:valAx>
      <c:dateAx>
        <c:axId val="112768512"/>
        <c:scaling>
          <c:orientation val="minMax"/>
        </c:scaling>
        <c:delete val="1"/>
        <c:axPos val="b"/>
        <c:numFmt formatCode="mmm/\ yyyy" sourceLinked="1"/>
        <c:majorTickMark val="out"/>
        <c:minorTickMark val="none"/>
        <c:tickLblPos val="nextTo"/>
        <c:crossAx val="112758144"/>
        <c:crosses val="autoZero"/>
        <c:auto val="1"/>
        <c:lblOffset val="100"/>
        <c:baseTimeUnit val="months"/>
      </c:dateAx>
    </c:plotArea>
    <c:legend>
      <c:legendPos val="r"/>
      <c:layout>
        <c:manualLayout>
          <c:xMode val="edge"/>
          <c:yMode val="edge"/>
          <c:x val="0.64011478308257752"/>
          <c:y val="0.43263238843599744"/>
          <c:w val="0.2390028703511613"/>
          <c:h val="0.13300335295148516"/>
        </c:manualLayout>
      </c:layout>
      <c:overlay val="0"/>
      <c:spPr>
        <a:solidFill>
          <a:schemeClr val="bg1"/>
        </a:solidFill>
      </c:spPr>
      <c:txPr>
        <a:bodyPr/>
        <a:lstStyle/>
        <a:p>
          <a:pPr>
            <a:defRPr sz="1200"/>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de-DE" sz="1200"/>
              <a:t>DTV Busse Jan. 2009 bis Dez. 2018</a:t>
            </a:r>
          </a:p>
        </c:rich>
      </c:tx>
      <c:layout>
        <c:manualLayout>
          <c:xMode val="edge"/>
          <c:yMode val="edge"/>
          <c:x val="9.7429697550905456E-2"/>
          <c:y val="7.0408579657196727E-2"/>
        </c:manualLayout>
      </c:layout>
      <c:overlay val="1"/>
    </c:title>
    <c:autoTitleDeleted val="0"/>
    <c:plotArea>
      <c:layout>
        <c:manualLayout>
          <c:layoutTarget val="inner"/>
          <c:xMode val="edge"/>
          <c:yMode val="edge"/>
          <c:x val="9.8494919068597225E-2"/>
          <c:y val="4.1120443277923593E-2"/>
          <c:w val="0.87984087274658118"/>
          <c:h val="0.82089180519101779"/>
        </c:manualLayout>
      </c:layout>
      <c:lineChart>
        <c:grouping val="standard"/>
        <c:varyColors val="0"/>
        <c:ser>
          <c:idx val="0"/>
          <c:order val="0"/>
          <c:tx>
            <c:v>Gleitender 12-Monats-Mittelwert</c:v>
          </c:tx>
          <c:spPr>
            <a:ln w="31750">
              <a:solidFill>
                <a:srgbClr val="FF0000"/>
              </a:solidFill>
              <a:prstDash val="solid"/>
            </a:ln>
          </c:spPr>
          <c:marker>
            <c:symbol val="none"/>
          </c:marker>
          <c:cat>
            <c:numRef>
              <c:f>Monate!$A$7:$A$126</c:f>
              <c:numCache>
                <c:formatCode>mmm/\ yyyy</c:formatCode>
                <c:ptCount val="12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numCache>
            </c:numRef>
          </c:cat>
          <c:val>
            <c:numRef>
              <c:f>'12_mon_gleitend'!$G$7:$G$126</c:f>
              <c:numCache>
                <c:formatCode>#,##0</c:formatCode>
                <c:ptCount val="120"/>
                <c:pt idx="11">
                  <c:v>98.166666666666671</c:v>
                </c:pt>
                <c:pt idx="12">
                  <c:v>97.833333333333329</c:v>
                </c:pt>
                <c:pt idx="13">
                  <c:v>97.583333333333329</c:v>
                </c:pt>
                <c:pt idx="14">
                  <c:v>97.666666666666671</c:v>
                </c:pt>
                <c:pt idx="15">
                  <c:v>98.166666666666671</c:v>
                </c:pt>
                <c:pt idx="16">
                  <c:v>98.333333333333329</c:v>
                </c:pt>
                <c:pt idx="17">
                  <c:v>99.416666666666671</c:v>
                </c:pt>
                <c:pt idx="18">
                  <c:v>99.5</c:v>
                </c:pt>
                <c:pt idx="19">
                  <c:v>99.75</c:v>
                </c:pt>
                <c:pt idx="20">
                  <c:v>101</c:v>
                </c:pt>
                <c:pt idx="21">
                  <c:v>100.58333333333333</c:v>
                </c:pt>
                <c:pt idx="22">
                  <c:v>100.91666666666667</c:v>
                </c:pt>
                <c:pt idx="23">
                  <c:v>100.83333333333333</c:v>
                </c:pt>
                <c:pt idx="24">
                  <c:v>99.833333333333329</c:v>
                </c:pt>
                <c:pt idx="25">
                  <c:v>100.41666666666667</c:v>
                </c:pt>
                <c:pt idx="26">
                  <c:v>99.916666666666671</c:v>
                </c:pt>
                <c:pt idx="27">
                  <c:v>100.16666666666667</c:v>
                </c:pt>
                <c:pt idx="28">
                  <c:v>101.33333333333333</c:v>
                </c:pt>
                <c:pt idx="29">
                  <c:v>100.91666666666667</c:v>
                </c:pt>
                <c:pt idx="30">
                  <c:v>102.91666666666667</c:v>
                </c:pt>
                <c:pt idx="31">
                  <c:v>102.75</c:v>
                </c:pt>
                <c:pt idx="32">
                  <c:v>102.41666666666667</c:v>
                </c:pt>
                <c:pt idx="33">
                  <c:v>105.66666666666667</c:v>
                </c:pt>
                <c:pt idx="34">
                  <c:v>108</c:v>
                </c:pt>
                <c:pt idx="35">
                  <c:v>107.75</c:v>
                </c:pt>
                <c:pt idx="36">
                  <c:v>108.75</c:v>
                </c:pt>
                <c:pt idx="37">
                  <c:v>108.08333333333333</c:v>
                </c:pt>
                <c:pt idx="38">
                  <c:v>108.25</c:v>
                </c:pt>
                <c:pt idx="39">
                  <c:v>108</c:v>
                </c:pt>
                <c:pt idx="40">
                  <c:v>108.16666666666667</c:v>
                </c:pt>
                <c:pt idx="41">
                  <c:v>109.16666666666667</c:v>
                </c:pt>
                <c:pt idx="42">
                  <c:v>108.33333333333333</c:v>
                </c:pt>
                <c:pt idx="43">
                  <c:v>109.66666666666667</c:v>
                </c:pt>
                <c:pt idx="44">
                  <c:v>126</c:v>
                </c:pt>
                <c:pt idx="45">
                  <c:v>129.5</c:v>
                </c:pt>
                <c:pt idx="46">
                  <c:v>128.58333333333334</c:v>
                </c:pt>
                <c:pt idx="47">
                  <c:v>131.25</c:v>
                </c:pt>
                <c:pt idx="48">
                  <c:v>133.16666666666666</c:v>
                </c:pt>
                <c:pt idx="49">
                  <c:v>135.41666666666666</c:v>
                </c:pt>
                <c:pt idx="50">
                  <c:v>137.75</c:v>
                </c:pt>
                <c:pt idx="51">
                  <c:v>141.83333333333334</c:v>
                </c:pt>
                <c:pt idx="52">
                  <c:v>144.08333333333334</c:v>
                </c:pt>
                <c:pt idx="53">
                  <c:v>146.58333333333334</c:v>
                </c:pt>
                <c:pt idx="54">
                  <c:v>153.5</c:v>
                </c:pt>
                <c:pt idx="55">
                  <c:v>159.66666666666666</c:v>
                </c:pt>
                <c:pt idx="56">
                  <c:v>147</c:v>
                </c:pt>
                <c:pt idx="57">
                  <c:v>144.91666666666666</c:v>
                </c:pt>
                <c:pt idx="58">
                  <c:v>147.5</c:v>
                </c:pt>
                <c:pt idx="59">
                  <c:v>149.16666666666666</c:v>
                </c:pt>
                <c:pt idx="60">
                  <c:v>150</c:v>
                </c:pt>
                <c:pt idx="61">
                  <c:v>150.08333333333334</c:v>
                </c:pt>
                <c:pt idx="62">
                  <c:v>150.58333333333334</c:v>
                </c:pt>
                <c:pt idx="63">
                  <c:v>153.91666666666666</c:v>
                </c:pt>
                <c:pt idx="64">
                  <c:v>152.83333333333334</c:v>
                </c:pt>
                <c:pt idx="65">
                  <c:v>151.58333333333334</c:v>
                </c:pt>
                <c:pt idx="66">
                  <c:v>146.08333333333334</c:v>
                </c:pt>
                <c:pt idx="67">
                  <c:v>141.41666666666666</c:v>
                </c:pt>
                <c:pt idx="68">
                  <c:v>138.83333333333334</c:v>
                </c:pt>
                <c:pt idx="69">
                  <c:v>138.91666666666666</c:v>
                </c:pt>
                <c:pt idx="70">
                  <c:v>139.91666666666666</c:v>
                </c:pt>
                <c:pt idx="71">
                  <c:v>140.41666666666666</c:v>
                </c:pt>
                <c:pt idx="72">
                  <c:v>141.5</c:v>
                </c:pt>
                <c:pt idx="73">
                  <c:v>144.5</c:v>
                </c:pt>
                <c:pt idx="74">
                  <c:v>146.41666666666666</c:v>
                </c:pt>
                <c:pt idx="75">
                  <c:v>144.41666666666666</c:v>
                </c:pt>
                <c:pt idx="76">
                  <c:v>147.41666666666666</c:v>
                </c:pt>
                <c:pt idx="77">
                  <c:v>150.58333333333334</c:v>
                </c:pt>
                <c:pt idx="78">
                  <c:v>154.08333333333334</c:v>
                </c:pt>
                <c:pt idx="79">
                  <c:v>161.33333333333334</c:v>
                </c:pt>
                <c:pt idx="80">
                  <c:v>164</c:v>
                </c:pt>
                <c:pt idx="81">
                  <c:v>165.5</c:v>
                </c:pt>
                <c:pt idx="82">
                  <c:v>165.33333333333334</c:v>
                </c:pt>
                <c:pt idx="83">
                  <c:v>165.5</c:v>
                </c:pt>
                <c:pt idx="84">
                  <c:v>167.5</c:v>
                </c:pt>
                <c:pt idx="85">
                  <c:v>168.58333333333334</c:v>
                </c:pt>
                <c:pt idx="86">
                  <c:v>171.58333333333334</c:v>
                </c:pt>
                <c:pt idx="87">
                  <c:v>173.66666666666666</c:v>
                </c:pt>
                <c:pt idx="88">
                  <c:v>174.83333333333334</c:v>
                </c:pt>
                <c:pt idx="89">
                  <c:v>173.58333333333334</c:v>
                </c:pt>
                <c:pt idx="90">
                  <c:v>172.91666666666666</c:v>
                </c:pt>
                <c:pt idx="91">
                  <c:v>167.91666666666666</c:v>
                </c:pt>
                <c:pt idx="92">
                  <c:v>168.33333333333334</c:v>
                </c:pt>
                <c:pt idx="93">
                  <c:v>169.25</c:v>
                </c:pt>
                <c:pt idx="94">
                  <c:v>168.75</c:v>
                </c:pt>
                <c:pt idx="95">
                  <c:v>168.16666666666666</c:v>
                </c:pt>
                <c:pt idx="96">
                  <c:v>164.91666666666666</c:v>
                </c:pt>
                <c:pt idx="97">
                  <c:v>161.83333333333334</c:v>
                </c:pt>
                <c:pt idx="98">
                  <c:v>158</c:v>
                </c:pt>
                <c:pt idx="99">
                  <c:v>155.41666666666666</c:v>
                </c:pt>
                <c:pt idx="100">
                  <c:v>154.08333333333334</c:v>
                </c:pt>
                <c:pt idx="101">
                  <c:v>154.08333333333334</c:v>
                </c:pt>
                <c:pt idx="102">
                  <c:v>154.25</c:v>
                </c:pt>
                <c:pt idx="103">
                  <c:v>153.5</c:v>
                </c:pt>
                <c:pt idx="104">
                  <c:v>152.91666666666666</c:v>
                </c:pt>
                <c:pt idx="105">
                  <c:v>151.33333333333334</c:v>
                </c:pt>
                <c:pt idx="106">
                  <c:v>151.33333333333334</c:v>
                </c:pt>
                <c:pt idx="107">
                  <c:v>152.16666666666666</c:v>
                </c:pt>
                <c:pt idx="108">
                  <c:v>152.41666666666666</c:v>
                </c:pt>
                <c:pt idx="109">
                  <c:v>152.83333333333334</c:v>
                </c:pt>
                <c:pt idx="110">
                  <c:v>182.16666666666666</c:v>
                </c:pt>
                <c:pt idx="111">
                  <c:v>211.33333333333334</c:v>
                </c:pt>
                <c:pt idx="112">
                  <c:v>239</c:v>
                </c:pt>
                <c:pt idx="113">
                  <c:v>268.58333333333331</c:v>
                </c:pt>
                <c:pt idx="114">
                  <c:v>295.33333333333331</c:v>
                </c:pt>
                <c:pt idx="115">
                  <c:v>324</c:v>
                </c:pt>
                <c:pt idx="116">
                  <c:v>352.25</c:v>
                </c:pt>
                <c:pt idx="117">
                  <c:v>380.25</c:v>
                </c:pt>
                <c:pt idx="118">
                  <c:v>380.66666666666669</c:v>
                </c:pt>
                <c:pt idx="119">
                  <c:v>369.33333333333331</c:v>
                </c:pt>
              </c:numCache>
            </c:numRef>
          </c:val>
          <c:smooth val="0"/>
        </c:ser>
        <c:ser>
          <c:idx val="1"/>
          <c:order val="1"/>
          <c:tx>
            <c:v>Monatswerte</c:v>
          </c:tx>
          <c:spPr>
            <a:ln w="38100">
              <a:solidFill>
                <a:schemeClr val="bg1">
                  <a:lumMod val="50000"/>
                </a:schemeClr>
              </a:solidFill>
            </a:ln>
          </c:spPr>
          <c:marker>
            <c:symbol val="none"/>
          </c:marker>
          <c:cat>
            <c:numRef>
              <c:f>Monate!$A$7:$A$126</c:f>
              <c:numCache>
                <c:formatCode>mmm/\ yyyy</c:formatCode>
                <c:ptCount val="12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numCache>
            </c:numRef>
          </c:cat>
          <c:val>
            <c:numRef>
              <c:f>Monate!$H$7:$H$126</c:f>
              <c:numCache>
                <c:formatCode>#,##0</c:formatCode>
                <c:ptCount val="120"/>
                <c:pt idx="0">
                  <c:v>78</c:v>
                </c:pt>
                <c:pt idx="1">
                  <c:v>81</c:v>
                </c:pt>
                <c:pt idx="2">
                  <c:v>68</c:v>
                </c:pt>
                <c:pt idx="3">
                  <c:v>80</c:v>
                </c:pt>
                <c:pt idx="4">
                  <c:v>132</c:v>
                </c:pt>
                <c:pt idx="5">
                  <c:v>142</c:v>
                </c:pt>
                <c:pt idx="6">
                  <c:v>130</c:v>
                </c:pt>
                <c:pt idx="7">
                  <c:v>107</c:v>
                </c:pt>
                <c:pt idx="8">
                  <c:v>130</c:v>
                </c:pt>
                <c:pt idx="9">
                  <c:v>100</c:v>
                </c:pt>
                <c:pt idx="10">
                  <c:v>53</c:v>
                </c:pt>
                <c:pt idx="11">
                  <c:v>77</c:v>
                </c:pt>
                <c:pt idx="12">
                  <c:v>74</c:v>
                </c:pt>
                <c:pt idx="13">
                  <c:v>78</c:v>
                </c:pt>
                <c:pt idx="14">
                  <c:v>69</c:v>
                </c:pt>
                <c:pt idx="15">
                  <c:v>86</c:v>
                </c:pt>
                <c:pt idx="16">
                  <c:v>134</c:v>
                </c:pt>
                <c:pt idx="17">
                  <c:v>155</c:v>
                </c:pt>
                <c:pt idx="18">
                  <c:v>131</c:v>
                </c:pt>
                <c:pt idx="19">
                  <c:v>110</c:v>
                </c:pt>
                <c:pt idx="20">
                  <c:v>145</c:v>
                </c:pt>
                <c:pt idx="21">
                  <c:v>95</c:v>
                </c:pt>
                <c:pt idx="22">
                  <c:v>57</c:v>
                </c:pt>
                <c:pt idx="23">
                  <c:v>76</c:v>
                </c:pt>
                <c:pt idx="24">
                  <c:v>62</c:v>
                </c:pt>
                <c:pt idx="25">
                  <c:v>85</c:v>
                </c:pt>
                <c:pt idx="26">
                  <c:v>63</c:v>
                </c:pt>
                <c:pt idx="27">
                  <c:v>89</c:v>
                </c:pt>
                <c:pt idx="28">
                  <c:v>148</c:v>
                </c:pt>
                <c:pt idx="29">
                  <c:v>150</c:v>
                </c:pt>
                <c:pt idx="30">
                  <c:v>155</c:v>
                </c:pt>
                <c:pt idx="31">
                  <c:v>108</c:v>
                </c:pt>
                <c:pt idx="32">
                  <c:v>141</c:v>
                </c:pt>
                <c:pt idx="33">
                  <c:v>134</c:v>
                </c:pt>
                <c:pt idx="34">
                  <c:v>85</c:v>
                </c:pt>
                <c:pt idx="35">
                  <c:v>73</c:v>
                </c:pt>
                <c:pt idx="36">
                  <c:v>74</c:v>
                </c:pt>
                <c:pt idx="37">
                  <c:v>77</c:v>
                </c:pt>
                <c:pt idx="38">
                  <c:v>65</c:v>
                </c:pt>
                <c:pt idx="39">
                  <c:v>86</c:v>
                </c:pt>
                <c:pt idx="40">
                  <c:v>150</c:v>
                </c:pt>
                <c:pt idx="41">
                  <c:v>162</c:v>
                </c:pt>
                <c:pt idx="42">
                  <c:v>145</c:v>
                </c:pt>
                <c:pt idx="43">
                  <c:v>124</c:v>
                </c:pt>
                <c:pt idx="44">
                  <c:v>337</c:v>
                </c:pt>
                <c:pt idx="45">
                  <c:v>176</c:v>
                </c:pt>
                <c:pt idx="46">
                  <c:v>74</c:v>
                </c:pt>
                <c:pt idx="47">
                  <c:v>105</c:v>
                </c:pt>
                <c:pt idx="48">
                  <c:v>97</c:v>
                </c:pt>
                <c:pt idx="49">
                  <c:v>104</c:v>
                </c:pt>
                <c:pt idx="50">
                  <c:v>93</c:v>
                </c:pt>
                <c:pt idx="51">
                  <c:v>135</c:v>
                </c:pt>
                <c:pt idx="52">
                  <c:v>177</c:v>
                </c:pt>
                <c:pt idx="53">
                  <c:v>192</c:v>
                </c:pt>
                <c:pt idx="54">
                  <c:v>228</c:v>
                </c:pt>
                <c:pt idx="55">
                  <c:v>198</c:v>
                </c:pt>
                <c:pt idx="56">
                  <c:v>185</c:v>
                </c:pt>
                <c:pt idx="57">
                  <c:v>151</c:v>
                </c:pt>
                <c:pt idx="58">
                  <c:v>105</c:v>
                </c:pt>
                <c:pt idx="59">
                  <c:v>125</c:v>
                </c:pt>
                <c:pt idx="60">
                  <c:v>107</c:v>
                </c:pt>
                <c:pt idx="61">
                  <c:v>105</c:v>
                </c:pt>
                <c:pt idx="62">
                  <c:v>99</c:v>
                </c:pt>
                <c:pt idx="63">
                  <c:v>175</c:v>
                </c:pt>
                <c:pt idx="64">
                  <c:v>164</c:v>
                </c:pt>
                <c:pt idx="65">
                  <c:v>177</c:v>
                </c:pt>
                <c:pt idx="66">
                  <c:v>162</c:v>
                </c:pt>
                <c:pt idx="67">
                  <c:v>142</c:v>
                </c:pt>
                <c:pt idx="68">
                  <c:v>154</c:v>
                </c:pt>
                <c:pt idx="69">
                  <c:v>152</c:v>
                </c:pt>
                <c:pt idx="70">
                  <c:v>117</c:v>
                </c:pt>
                <c:pt idx="71">
                  <c:v>131</c:v>
                </c:pt>
                <c:pt idx="72">
                  <c:v>120</c:v>
                </c:pt>
                <c:pt idx="73">
                  <c:v>141</c:v>
                </c:pt>
                <c:pt idx="74">
                  <c:v>122</c:v>
                </c:pt>
                <c:pt idx="75">
                  <c:v>151</c:v>
                </c:pt>
                <c:pt idx="76">
                  <c:v>200</c:v>
                </c:pt>
                <c:pt idx="77">
                  <c:v>215</c:v>
                </c:pt>
                <c:pt idx="78">
                  <c:v>204</c:v>
                </c:pt>
                <c:pt idx="79">
                  <c:v>229</c:v>
                </c:pt>
                <c:pt idx="80">
                  <c:v>186</c:v>
                </c:pt>
                <c:pt idx="81">
                  <c:v>170</c:v>
                </c:pt>
                <c:pt idx="82">
                  <c:v>115</c:v>
                </c:pt>
                <c:pt idx="83">
                  <c:v>133</c:v>
                </c:pt>
                <c:pt idx="84">
                  <c:v>144</c:v>
                </c:pt>
                <c:pt idx="85">
                  <c:v>154</c:v>
                </c:pt>
                <c:pt idx="86">
                  <c:v>158</c:v>
                </c:pt>
                <c:pt idx="87">
                  <c:v>176</c:v>
                </c:pt>
                <c:pt idx="88">
                  <c:v>214</c:v>
                </c:pt>
                <c:pt idx="89">
                  <c:v>200</c:v>
                </c:pt>
                <c:pt idx="90">
                  <c:v>196</c:v>
                </c:pt>
                <c:pt idx="91">
                  <c:v>169</c:v>
                </c:pt>
                <c:pt idx="92">
                  <c:v>191</c:v>
                </c:pt>
                <c:pt idx="93">
                  <c:v>181</c:v>
                </c:pt>
                <c:pt idx="94">
                  <c:v>109</c:v>
                </c:pt>
                <c:pt idx="95">
                  <c:v>126</c:v>
                </c:pt>
                <c:pt idx="96">
                  <c:v>105</c:v>
                </c:pt>
                <c:pt idx="97">
                  <c:v>117</c:v>
                </c:pt>
                <c:pt idx="98">
                  <c:v>112</c:v>
                </c:pt>
                <c:pt idx="99">
                  <c:v>145</c:v>
                </c:pt>
                <c:pt idx="100">
                  <c:v>198</c:v>
                </c:pt>
                <c:pt idx="101">
                  <c:v>200</c:v>
                </c:pt>
                <c:pt idx="102">
                  <c:v>198</c:v>
                </c:pt>
                <c:pt idx="103">
                  <c:v>160</c:v>
                </c:pt>
                <c:pt idx="104">
                  <c:v>184</c:v>
                </c:pt>
                <c:pt idx="105">
                  <c:v>162</c:v>
                </c:pt>
                <c:pt idx="106">
                  <c:v>109</c:v>
                </c:pt>
                <c:pt idx="107">
                  <c:v>136</c:v>
                </c:pt>
                <c:pt idx="108">
                  <c:v>108</c:v>
                </c:pt>
                <c:pt idx="109">
                  <c:v>122</c:v>
                </c:pt>
                <c:pt idx="110">
                  <c:v>464</c:v>
                </c:pt>
                <c:pt idx="111">
                  <c:v>495</c:v>
                </c:pt>
                <c:pt idx="112">
                  <c:v>530</c:v>
                </c:pt>
                <c:pt idx="113">
                  <c:v>555</c:v>
                </c:pt>
                <c:pt idx="114">
                  <c:v>519</c:v>
                </c:pt>
                <c:pt idx="115">
                  <c:v>504</c:v>
                </c:pt>
                <c:pt idx="116">
                  <c:v>523</c:v>
                </c:pt>
                <c:pt idx="117">
                  <c:v>498</c:v>
                </c:pt>
                <c:pt idx="118">
                  <c:v>114</c:v>
                </c:pt>
                <c:pt idx="119">
                  <c:v>0</c:v>
                </c:pt>
              </c:numCache>
            </c:numRef>
          </c:val>
          <c:smooth val="0"/>
        </c:ser>
        <c:dLbls>
          <c:showLegendKey val="0"/>
          <c:showVal val="0"/>
          <c:showCatName val="0"/>
          <c:showSerName val="0"/>
          <c:showPercent val="0"/>
          <c:showBubbleSize val="0"/>
        </c:dLbls>
        <c:marker val="1"/>
        <c:smooth val="0"/>
        <c:axId val="113129728"/>
        <c:axId val="113131520"/>
      </c:lineChart>
      <c:dateAx>
        <c:axId val="113129728"/>
        <c:scaling>
          <c:orientation val="minMax"/>
          <c:max val="43466"/>
        </c:scaling>
        <c:delete val="0"/>
        <c:axPos val="b"/>
        <c:numFmt formatCode="mmm/\ yyyy" sourceLinked="1"/>
        <c:majorTickMark val="out"/>
        <c:minorTickMark val="none"/>
        <c:tickLblPos val="nextTo"/>
        <c:txPr>
          <a:bodyPr rot="0" vert="horz"/>
          <a:lstStyle/>
          <a:p>
            <a:pPr>
              <a:defRPr/>
            </a:pPr>
            <a:endParaRPr lang="de-DE"/>
          </a:p>
        </c:txPr>
        <c:crossAx val="113131520"/>
        <c:crosses val="autoZero"/>
        <c:auto val="1"/>
        <c:lblOffset val="100"/>
        <c:baseTimeUnit val="months"/>
      </c:dateAx>
      <c:valAx>
        <c:axId val="113131520"/>
        <c:scaling>
          <c:orientation val="minMax"/>
        </c:scaling>
        <c:delete val="0"/>
        <c:axPos val="l"/>
        <c:majorGridlines/>
        <c:title>
          <c:tx>
            <c:rich>
              <a:bodyPr rot="0" vert="horz"/>
              <a:lstStyle/>
              <a:p>
                <a:pPr>
                  <a:defRPr/>
                </a:pPr>
                <a:r>
                  <a:rPr lang="en-US"/>
                  <a:t>Busse</a:t>
                </a:r>
                <a:br>
                  <a:rPr lang="en-US"/>
                </a:br>
                <a:r>
                  <a:rPr lang="en-US"/>
                  <a:t>in</a:t>
                </a:r>
                <a:r>
                  <a:rPr lang="en-US" baseline="0"/>
                  <a:t> 24h</a:t>
                </a:r>
                <a:endParaRPr lang="en-US"/>
              </a:p>
            </c:rich>
          </c:tx>
          <c:layout>
            <c:manualLayout>
              <c:xMode val="edge"/>
              <c:yMode val="edge"/>
              <c:x val="1.7725261242126759E-2"/>
              <c:y val="1.6001414229208252E-2"/>
            </c:manualLayout>
          </c:layout>
          <c:overlay val="0"/>
          <c:spPr>
            <a:solidFill>
              <a:schemeClr val="bg1"/>
            </a:solidFill>
          </c:spPr>
        </c:title>
        <c:numFmt formatCode="#,##0" sourceLinked="1"/>
        <c:majorTickMark val="out"/>
        <c:minorTickMark val="none"/>
        <c:tickLblPos val="nextTo"/>
        <c:crossAx val="113129728"/>
        <c:crosses val="autoZero"/>
        <c:crossBetween val="midCat"/>
      </c:valAx>
    </c:plotArea>
    <c:legend>
      <c:legendPos val="l"/>
      <c:layout>
        <c:manualLayout>
          <c:xMode val="edge"/>
          <c:yMode val="edge"/>
          <c:x val="0.48842942089415958"/>
          <c:y val="0.31634068192364634"/>
          <c:w val="0.32810559603400768"/>
          <c:h val="0.13532582515118258"/>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de-DE" sz="1200"/>
              <a:t>Monatswerte</a:t>
            </a:r>
            <a:r>
              <a:rPr lang="de-DE" sz="1200" baseline="0"/>
              <a:t> und gleitender 12-Monats-Mittelwert</a:t>
            </a:r>
          </a:p>
          <a:p>
            <a:pPr algn="l">
              <a:defRPr/>
            </a:pPr>
            <a:r>
              <a:rPr lang="de-DE" sz="1200" baseline="0"/>
              <a:t>für Sattelzüge (2009 bis 2018)</a:t>
            </a:r>
            <a:endParaRPr lang="de-DE" sz="1200"/>
          </a:p>
        </c:rich>
      </c:tx>
      <c:layout>
        <c:manualLayout>
          <c:xMode val="edge"/>
          <c:yMode val="edge"/>
          <c:x val="8.6166226858443135E-2"/>
          <c:y val="0.11868274025816135"/>
        </c:manualLayout>
      </c:layout>
      <c:overlay val="1"/>
    </c:title>
    <c:autoTitleDeleted val="0"/>
    <c:plotArea>
      <c:layout>
        <c:manualLayout>
          <c:layoutTarget val="inner"/>
          <c:xMode val="edge"/>
          <c:yMode val="edge"/>
          <c:x val="5.6959061716994101E-2"/>
          <c:y val="2.7592466228572355E-2"/>
          <c:w val="0.88811238806147119"/>
          <c:h val="0.83933095676204461"/>
        </c:manualLayout>
      </c:layout>
      <c:lineChart>
        <c:grouping val="standard"/>
        <c:varyColors val="0"/>
        <c:ser>
          <c:idx val="1"/>
          <c:order val="0"/>
          <c:tx>
            <c:v>Monatswerte</c:v>
          </c:tx>
          <c:spPr>
            <a:ln>
              <a:solidFill>
                <a:schemeClr val="bg1">
                  <a:lumMod val="65000"/>
                </a:schemeClr>
              </a:solidFill>
            </a:ln>
          </c:spPr>
          <c:marker>
            <c:symbol val="none"/>
          </c:marker>
          <c:val>
            <c:numRef>
              <c:f>Monate!$L$7:$L$125</c:f>
              <c:numCache>
                <c:formatCode>#,##0</c:formatCode>
                <c:ptCount val="119"/>
                <c:pt idx="0">
                  <c:v>869</c:v>
                </c:pt>
                <c:pt idx="1">
                  <c:v>993</c:v>
                </c:pt>
                <c:pt idx="2">
                  <c:v>1065</c:v>
                </c:pt>
                <c:pt idx="3">
                  <c:v>1114</c:v>
                </c:pt>
                <c:pt idx="4">
                  <c:v>1074</c:v>
                </c:pt>
                <c:pt idx="5">
                  <c:v>1170</c:v>
                </c:pt>
                <c:pt idx="6">
                  <c:v>1245</c:v>
                </c:pt>
                <c:pt idx="7">
                  <c:v>953</c:v>
                </c:pt>
                <c:pt idx="8">
                  <c:v>1229</c:v>
                </c:pt>
                <c:pt idx="9">
                  <c:v>1123</c:v>
                </c:pt>
                <c:pt idx="10">
                  <c:v>1166</c:v>
                </c:pt>
                <c:pt idx="11">
                  <c:v>901</c:v>
                </c:pt>
                <c:pt idx="12">
                  <c:v>852</c:v>
                </c:pt>
                <c:pt idx="13">
                  <c:v>1049</c:v>
                </c:pt>
                <c:pt idx="14">
                  <c:v>1223</c:v>
                </c:pt>
                <c:pt idx="15">
                  <c:v>1188</c:v>
                </c:pt>
                <c:pt idx="16">
                  <c:v>1147</c:v>
                </c:pt>
                <c:pt idx="17">
                  <c:v>1315</c:v>
                </c:pt>
                <c:pt idx="18">
                  <c:v>1351</c:v>
                </c:pt>
                <c:pt idx="19">
                  <c:v>1093</c:v>
                </c:pt>
                <c:pt idx="20">
                  <c:v>1012</c:v>
                </c:pt>
                <c:pt idx="21">
                  <c:v>1131</c:v>
                </c:pt>
                <c:pt idx="22">
                  <c:v>1257</c:v>
                </c:pt>
                <c:pt idx="23">
                  <c:v>879</c:v>
                </c:pt>
                <c:pt idx="24">
                  <c:v>1034</c:v>
                </c:pt>
                <c:pt idx="25">
                  <c:v>1276</c:v>
                </c:pt>
                <c:pt idx="26">
                  <c:v>1401</c:v>
                </c:pt>
                <c:pt idx="27">
                  <c:v>1296</c:v>
                </c:pt>
                <c:pt idx="28">
                  <c:v>1464</c:v>
                </c:pt>
                <c:pt idx="29">
                  <c:v>1324</c:v>
                </c:pt>
                <c:pt idx="30">
                  <c:v>1376</c:v>
                </c:pt>
                <c:pt idx="31">
                  <c:v>1245</c:v>
                </c:pt>
                <c:pt idx="32">
                  <c:v>1465</c:v>
                </c:pt>
                <c:pt idx="33">
                  <c:v>1337</c:v>
                </c:pt>
                <c:pt idx="34">
                  <c:v>1387</c:v>
                </c:pt>
                <c:pt idx="35">
                  <c:v>1031</c:v>
                </c:pt>
                <c:pt idx="36">
                  <c:v>1133</c:v>
                </c:pt>
                <c:pt idx="37">
                  <c:v>1245</c:v>
                </c:pt>
                <c:pt idx="38">
                  <c:v>1440</c:v>
                </c:pt>
                <c:pt idx="39">
                  <c:v>1326</c:v>
                </c:pt>
                <c:pt idx="40">
                  <c:v>1374</c:v>
                </c:pt>
                <c:pt idx="41">
                  <c:v>1437</c:v>
                </c:pt>
                <c:pt idx="42">
                  <c:v>1464</c:v>
                </c:pt>
                <c:pt idx="43">
                  <c:v>1249</c:v>
                </c:pt>
                <c:pt idx="44">
                  <c:v>1354</c:v>
                </c:pt>
                <c:pt idx="45">
                  <c:v>1422</c:v>
                </c:pt>
                <c:pt idx="46">
                  <c:v>1374</c:v>
                </c:pt>
                <c:pt idx="47">
                  <c:v>897</c:v>
                </c:pt>
                <c:pt idx="48">
                  <c:v>1173</c:v>
                </c:pt>
                <c:pt idx="49">
                  <c:v>1266</c:v>
                </c:pt>
                <c:pt idx="50">
                  <c:v>1267</c:v>
                </c:pt>
                <c:pt idx="51">
                  <c:v>1440</c:v>
                </c:pt>
                <c:pt idx="52">
                  <c:v>1300</c:v>
                </c:pt>
                <c:pt idx="53">
                  <c:v>1396</c:v>
                </c:pt>
                <c:pt idx="54">
                  <c:v>1442</c:v>
                </c:pt>
                <c:pt idx="55">
                  <c:v>1071</c:v>
                </c:pt>
                <c:pt idx="56">
                  <c:v>1356</c:v>
                </c:pt>
                <c:pt idx="57">
                  <c:v>1369</c:v>
                </c:pt>
                <c:pt idx="58">
                  <c:v>1371</c:v>
                </c:pt>
                <c:pt idx="59">
                  <c:v>1018</c:v>
                </c:pt>
                <c:pt idx="60">
                  <c:v>1276</c:v>
                </c:pt>
                <c:pt idx="61">
                  <c:v>1154</c:v>
                </c:pt>
                <c:pt idx="62">
                  <c:v>1209</c:v>
                </c:pt>
                <c:pt idx="63">
                  <c:v>1446</c:v>
                </c:pt>
                <c:pt idx="64">
                  <c:v>1298</c:v>
                </c:pt>
                <c:pt idx="65">
                  <c:v>1265</c:v>
                </c:pt>
                <c:pt idx="66">
                  <c:v>1336</c:v>
                </c:pt>
                <c:pt idx="67">
                  <c:v>909</c:v>
                </c:pt>
                <c:pt idx="68">
                  <c:v>1394</c:v>
                </c:pt>
                <c:pt idx="69">
                  <c:v>1488</c:v>
                </c:pt>
                <c:pt idx="70">
                  <c:v>1426</c:v>
                </c:pt>
                <c:pt idx="71">
                  <c:v>1131</c:v>
                </c:pt>
                <c:pt idx="72">
                  <c:v>1243</c:v>
                </c:pt>
                <c:pt idx="73">
                  <c:v>1414</c:v>
                </c:pt>
                <c:pt idx="74">
                  <c:v>1542</c:v>
                </c:pt>
                <c:pt idx="75">
                  <c:v>1455</c:v>
                </c:pt>
                <c:pt idx="76">
                  <c:v>1315</c:v>
                </c:pt>
                <c:pt idx="77">
                  <c:v>1309</c:v>
                </c:pt>
                <c:pt idx="78">
                  <c:v>1166</c:v>
                </c:pt>
                <c:pt idx="79">
                  <c:v>1075</c:v>
                </c:pt>
                <c:pt idx="80">
                  <c:v>1546</c:v>
                </c:pt>
                <c:pt idx="81">
                  <c:v>1525</c:v>
                </c:pt>
                <c:pt idx="82">
                  <c:v>1528</c:v>
                </c:pt>
                <c:pt idx="83">
                  <c:v>1217</c:v>
                </c:pt>
                <c:pt idx="84">
                  <c:v>1200</c:v>
                </c:pt>
                <c:pt idx="85">
                  <c:v>1537</c:v>
                </c:pt>
                <c:pt idx="86">
                  <c:v>1569</c:v>
                </c:pt>
                <c:pt idx="87">
                  <c:v>1710</c:v>
                </c:pt>
                <c:pt idx="88">
                  <c:v>1479</c:v>
                </c:pt>
                <c:pt idx="89">
                  <c:v>1686</c:v>
                </c:pt>
                <c:pt idx="90">
                  <c:v>1548</c:v>
                </c:pt>
                <c:pt idx="91">
                  <c:v>1373</c:v>
                </c:pt>
                <c:pt idx="92">
                  <c:v>1659</c:v>
                </c:pt>
                <c:pt idx="93">
                  <c:v>1570</c:v>
                </c:pt>
                <c:pt idx="94">
                  <c:v>1669</c:v>
                </c:pt>
                <c:pt idx="95">
                  <c:v>1326</c:v>
                </c:pt>
                <c:pt idx="96">
                  <c:v>1321</c:v>
                </c:pt>
                <c:pt idx="97">
                  <c:v>1657</c:v>
                </c:pt>
                <c:pt idx="98">
                  <c:v>1818</c:v>
                </c:pt>
                <c:pt idx="99">
                  <c:v>1587</c:v>
                </c:pt>
                <c:pt idx="100">
                  <c:v>1691</c:v>
                </c:pt>
                <c:pt idx="101">
                  <c:v>1717</c:v>
                </c:pt>
                <c:pt idx="102">
                  <c:v>1644</c:v>
                </c:pt>
                <c:pt idx="103">
                  <c:v>1495</c:v>
                </c:pt>
                <c:pt idx="104">
                  <c:v>1728</c:v>
                </c:pt>
                <c:pt idx="105">
                  <c:v>1701</c:v>
                </c:pt>
                <c:pt idx="106">
                  <c:v>1820</c:v>
                </c:pt>
                <c:pt idx="107">
                  <c:v>1232</c:v>
                </c:pt>
                <c:pt idx="108">
                  <c:v>1548</c:v>
                </c:pt>
                <c:pt idx="109">
                  <c:v>1696</c:v>
                </c:pt>
                <c:pt idx="110">
                  <c:v>1766</c:v>
                </c:pt>
                <c:pt idx="111">
                  <c:v>1794</c:v>
                </c:pt>
                <c:pt idx="112">
                  <c:v>1717</c:v>
                </c:pt>
                <c:pt idx="113">
                  <c:v>1944</c:v>
                </c:pt>
                <c:pt idx="114">
                  <c:v>1837</c:v>
                </c:pt>
                <c:pt idx="115">
                  <c:v>1597</c:v>
                </c:pt>
                <c:pt idx="116">
                  <c:v>1775</c:v>
                </c:pt>
                <c:pt idx="117">
                  <c:v>1899</c:v>
                </c:pt>
                <c:pt idx="118">
                  <c:v>1862</c:v>
                </c:pt>
              </c:numCache>
            </c:numRef>
          </c:val>
          <c:smooth val="0"/>
        </c:ser>
        <c:ser>
          <c:idx val="0"/>
          <c:order val="1"/>
          <c:tx>
            <c:v>Gleitender Mittelwert</c:v>
          </c:tx>
          <c:spPr>
            <a:ln>
              <a:solidFill>
                <a:srgbClr val="FF0000"/>
              </a:solidFill>
            </a:ln>
          </c:spPr>
          <c:marker>
            <c:symbol val="none"/>
          </c:marker>
          <c:cat>
            <c:numRef>
              <c:f>'12_mon_gleitend'!$A$7:$A$126</c:f>
              <c:numCache>
                <c:formatCode>mmm/\ yyyy</c:formatCode>
                <c:ptCount val="12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numCache>
            </c:numRef>
          </c:cat>
          <c:val>
            <c:numRef>
              <c:f>'12_mon_gleitend'!$K$7:$K$125</c:f>
              <c:numCache>
                <c:formatCode>#,##0</c:formatCode>
                <c:ptCount val="119"/>
                <c:pt idx="11">
                  <c:v>1075.1666666666667</c:v>
                </c:pt>
                <c:pt idx="12">
                  <c:v>1073.75</c:v>
                </c:pt>
                <c:pt idx="13">
                  <c:v>1078.4166666666667</c:v>
                </c:pt>
                <c:pt idx="14">
                  <c:v>1091.5833333333333</c:v>
                </c:pt>
                <c:pt idx="15">
                  <c:v>1097.75</c:v>
                </c:pt>
                <c:pt idx="16">
                  <c:v>1103.8333333333333</c:v>
                </c:pt>
                <c:pt idx="17">
                  <c:v>1115.9166666666667</c:v>
                </c:pt>
                <c:pt idx="18">
                  <c:v>1124.75</c:v>
                </c:pt>
                <c:pt idx="19">
                  <c:v>1136.4166666666667</c:v>
                </c:pt>
                <c:pt idx="20">
                  <c:v>1118.3333333333333</c:v>
                </c:pt>
                <c:pt idx="21">
                  <c:v>1119</c:v>
                </c:pt>
                <c:pt idx="22">
                  <c:v>1126.5833333333333</c:v>
                </c:pt>
                <c:pt idx="23">
                  <c:v>1124.75</c:v>
                </c:pt>
                <c:pt idx="24">
                  <c:v>1139.9166666666667</c:v>
                </c:pt>
                <c:pt idx="25">
                  <c:v>1158.8333333333333</c:v>
                </c:pt>
                <c:pt idx="26">
                  <c:v>1173.6666666666667</c:v>
                </c:pt>
                <c:pt idx="27">
                  <c:v>1182.6666666666667</c:v>
                </c:pt>
                <c:pt idx="28">
                  <c:v>1209.0833333333333</c:v>
                </c:pt>
                <c:pt idx="29">
                  <c:v>1209.8333333333333</c:v>
                </c:pt>
                <c:pt idx="30">
                  <c:v>1211.9166666666667</c:v>
                </c:pt>
                <c:pt idx="31">
                  <c:v>1224.5833333333333</c:v>
                </c:pt>
                <c:pt idx="32">
                  <c:v>1262.3333333333333</c:v>
                </c:pt>
                <c:pt idx="33">
                  <c:v>1279.5</c:v>
                </c:pt>
                <c:pt idx="34">
                  <c:v>1290.3333333333333</c:v>
                </c:pt>
                <c:pt idx="35">
                  <c:v>1303</c:v>
                </c:pt>
                <c:pt idx="36">
                  <c:v>1311.25</c:v>
                </c:pt>
                <c:pt idx="37">
                  <c:v>1308.6666666666667</c:v>
                </c:pt>
                <c:pt idx="38">
                  <c:v>1311.9166666666667</c:v>
                </c:pt>
                <c:pt idx="39">
                  <c:v>1314.4166666666667</c:v>
                </c:pt>
                <c:pt idx="40">
                  <c:v>1306.9166666666667</c:v>
                </c:pt>
                <c:pt idx="41">
                  <c:v>1316.3333333333333</c:v>
                </c:pt>
                <c:pt idx="42">
                  <c:v>1323.6666666666667</c:v>
                </c:pt>
                <c:pt idx="43">
                  <c:v>1324</c:v>
                </c:pt>
                <c:pt idx="44">
                  <c:v>1314.75</c:v>
                </c:pt>
                <c:pt idx="45">
                  <c:v>1321.8333333333333</c:v>
                </c:pt>
                <c:pt idx="46">
                  <c:v>1320.75</c:v>
                </c:pt>
                <c:pt idx="47">
                  <c:v>1309.5833333333333</c:v>
                </c:pt>
                <c:pt idx="48">
                  <c:v>1312.9166666666667</c:v>
                </c:pt>
                <c:pt idx="49">
                  <c:v>1314.6666666666667</c:v>
                </c:pt>
                <c:pt idx="50">
                  <c:v>1300.25</c:v>
                </c:pt>
                <c:pt idx="51">
                  <c:v>1309.75</c:v>
                </c:pt>
                <c:pt idx="52">
                  <c:v>1303.5833333333333</c:v>
                </c:pt>
                <c:pt idx="53">
                  <c:v>1300.1666666666667</c:v>
                </c:pt>
                <c:pt idx="54">
                  <c:v>1298.3333333333333</c:v>
                </c:pt>
                <c:pt idx="55">
                  <c:v>1283.5</c:v>
                </c:pt>
                <c:pt idx="56">
                  <c:v>1283.6666666666667</c:v>
                </c:pt>
                <c:pt idx="57">
                  <c:v>1279.25</c:v>
                </c:pt>
                <c:pt idx="58">
                  <c:v>1279</c:v>
                </c:pt>
                <c:pt idx="59">
                  <c:v>1289.0833333333333</c:v>
                </c:pt>
                <c:pt idx="60">
                  <c:v>1297.6666666666667</c:v>
                </c:pt>
                <c:pt idx="61">
                  <c:v>1288.3333333333333</c:v>
                </c:pt>
                <c:pt idx="62">
                  <c:v>1283.5</c:v>
                </c:pt>
                <c:pt idx="63">
                  <c:v>1284</c:v>
                </c:pt>
                <c:pt idx="64">
                  <c:v>1283.8333333333333</c:v>
                </c:pt>
                <c:pt idx="65">
                  <c:v>1272.9166666666667</c:v>
                </c:pt>
                <c:pt idx="66">
                  <c:v>1264.0833333333333</c:v>
                </c:pt>
                <c:pt idx="67">
                  <c:v>1250.5833333333333</c:v>
                </c:pt>
                <c:pt idx="68">
                  <c:v>1253.75</c:v>
                </c:pt>
                <c:pt idx="69">
                  <c:v>1263.6666666666667</c:v>
                </c:pt>
                <c:pt idx="70">
                  <c:v>1268.25</c:v>
                </c:pt>
                <c:pt idx="71">
                  <c:v>1277.6666666666667</c:v>
                </c:pt>
                <c:pt idx="72">
                  <c:v>1274.9166666666667</c:v>
                </c:pt>
                <c:pt idx="73">
                  <c:v>1296.5833333333333</c:v>
                </c:pt>
                <c:pt idx="74">
                  <c:v>1324.3333333333333</c:v>
                </c:pt>
                <c:pt idx="75">
                  <c:v>1325.0833333333333</c:v>
                </c:pt>
                <c:pt idx="76">
                  <c:v>1326.5</c:v>
                </c:pt>
                <c:pt idx="77">
                  <c:v>1330.1666666666667</c:v>
                </c:pt>
                <c:pt idx="78">
                  <c:v>1316</c:v>
                </c:pt>
                <c:pt idx="79">
                  <c:v>1329.8333333333333</c:v>
                </c:pt>
                <c:pt idx="80">
                  <c:v>1342.5</c:v>
                </c:pt>
                <c:pt idx="81">
                  <c:v>1345.5833333333333</c:v>
                </c:pt>
                <c:pt idx="82">
                  <c:v>1354.0833333333333</c:v>
                </c:pt>
                <c:pt idx="83">
                  <c:v>1361.25</c:v>
                </c:pt>
                <c:pt idx="84">
                  <c:v>1357.6666666666667</c:v>
                </c:pt>
                <c:pt idx="85">
                  <c:v>1367.9166666666667</c:v>
                </c:pt>
                <c:pt idx="86">
                  <c:v>1370.1666666666667</c:v>
                </c:pt>
                <c:pt idx="87">
                  <c:v>1391.4166666666667</c:v>
                </c:pt>
                <c:pt idx="88">
                  <c:v>1405.0833333333333</c:v>
                </c:pt>
                <c:pt idx="89">
                  <c:v>1436.5</c:v>
                </c:pt>
                <c:pt idx="90">
                  <c:v>1468.3333333333333</c:v>
                </c:pt>
                <c:pt idx="91">
                  <c:v>1493.1666666666667</c:v>
                </c:pt>
                <c:pt idx="92">
                  <c:v>1502.5833333333333</c:v>
                </c:pt>
                <c:pt idx="93">
                  <c:v>1506.3333333333333</c:v>
                </c:pt>
                <c:pt idx="94">
                  <c:v>1518.0833333333333</c:v>
                </c:pt>
                <c:pt idx="95">
                  <c:v>1527.1666666666667</c:v>
                </c:pt>
                <c:pt idx="96">
                  <c:v>1537.25</c:v>
                </c:pt>
                <c:pt idx="97">
                  <c:v>1547.25</c:v>
                </c:pt>
                <c:pt idx="98">
                  <c:v>1568</c:v>
                </c:pt>
                <c:pt idx="99">
                  <c:v>1557.75</c:v>
                </c:pt>
                <c:pt idx="100">
                  <c:v>1575.4166666666667</c:v>
                </c:pt>
                <c:pt idx="101">
                  <c:v>1578</c:v>
                </c:pt>
                <c:pt idx="102">
                  <c:v>1586</c:v>
                </c:pt>
                <c:pt idx="103">
                  <c:v>1596.1666666666667</c:v>
                </c:pt>
                <c:pt idx="104">
                  <c:v>1601.9166666666667</c:v>
                </c:pt>
                <c:pt idx="105">
                  <c:v>1612.8333333333333</c:v>
                </c:pt>
                <c:pt idx="106">
                  <c:v>1625.4166666666667</c:v>
                </c:pt>
                <c:pt idx="107">
                  <c:v>1617.5833333333333</c:v>
                </c:pt>
                <c:pt idx="108">
                  <c:v>1636.5</c:v>
                </c:pt>
                <c:pt idx="109">
                  <c:v>1639.75</c:v>
                </c:pt>
                <c:pt idx="110">
                  <c:v>1635.4166666666667</c:v>
                </c:pt>
                <c:pt idx="111">
                  <c:v>1652.6666666666667</c:v>
                </c:pt>
                <c:pt idx="112">
                  <c:v>1654.8333333333333</c:v>
                </c:pt>
                <c:pt idx="113">
                  <c:v>1673.75</c:v>
                </c:pt>
                <c:pt idx="114">
                  <c:v>1689.8333333333333</c:v>
                </c:pt>
                <c:pt idx="115">
                  <c:v>1698.3333333333333</c:v>
                </c:pt>
                <c:pt idx="116">
                  <c:v>1702.25</c:v>
                </c:pt>
                <c:pt idx="117">
                  <c:v>1718.75</c:v>
                </c:pt>
                <c:pt idx="118">
                  <c:v>1722.25</c:v>
                </c:pt>
              </c:numCache>
            </c:numRef>
          </c:val>
          <c:smooth val="0"/>
        </c:ser>
        <c:dLbls>
          <c:showLegendKey val="0"/>
          <c:showVal val="0"/>
          <c:showCatName val="0"/>
          <c:showSerName val="0"/>
          <c:showPercent val="0"/>
          <c:showBubbleSize val="0"/>
        </c:dLbls>
        <c:marker val="1"/>
        <c:smooth val="0"/>
        <c:axId val="112596096"/>
        <c:axId val="112597632"/>
      </c:lineChart>
      <c:catAx>
        <c:axId val="112596096"/>
        <c:scaling>
          <c:orientation val="minMax"/>
        </c:scaling>
        <c:delete val="0"/>
        <c:axPos val="b"/>
        <c:numFmt formatCode="mmm/\ yy" sourceLinked="0"/>
        <c:majorTickMark val="out"/>
        <c:minorTickMark val="none"/>
        <c:tickLblPos val="nextTo"/>
        <c:txPr>
          <a:bodyPr rot="0" vert="horz"/>
          <a:lstStyle/>
          <a:p>
            <a:pPr>
              <a:defRPr sz="800" baseline="0"/>
            </a:pPr>
            <a:endParaRPr lang="de-DE"/>
          </a:p>
        </c:txPr>
        <c:crossAx val="112597632"/>
        <c:crosses val="autoZero"/>
        <c:auto val="1"/>
        <c:lblAlgn val="ctr"/>
        <c:lblOffset val="100"/>
        <c:noMultiLvlLbl val="0"/>
      </c:catAx>
      <c:valAx>
        <c:axId val="112597632"/>
        <c:scaling>
          <c:orientation val="minMax"/>
          <c:max val="2000"/>
          <c:min val="500"/>
        </c:scaling>
        <c:delete val="0"/>
        <c:axPos val="l"/>
        <c:majorGridlines/>
        <c:numFmt formatCode="#,##0" sourceLinked="1"/>
        <c:majorTickMark val="out"/>
        <c:minorTickMark val="none"/>
        <c:tickLblPos val="nextTo"/>
        <c:crossAx val="112596096"/>
        <c:crosses val="autoZero"/>
        <c:crossBetween val="between"/>
      </c:valAx>
    </c:plotArea>
    <c:legend>
      <c:legendPos val="r"/>
      <c:layout>
        <c:manualLayout>
          <c:xMode val="edge"/>
          <c:yMode val="edge"/>
          <c:x val="0.57348377938393502"/>
          <c:y val="0.61293208857395676"/>
          <c:w val="0.36640012943225425"/>
          <c:h val="0.1693302739589673"/>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Jahresmittelwerte 2009 - 2018</a:t>
            </a:r>
          </a:p>
        </c:rich>
      </c:tx>
      <c:layout>
        <c:manualLayout>
          <c:xMode val="edge"/>
          <c:yMode val="edge"/>
          <c:x val="0.11599476662516164"/>
          <c:y val="5.6476870181152765E-2"/>
        </c:manualLayout>
      </c:layout>
      <c:overlay val="0"/>
    </c:title>
    <c:autoTitleDeleted val="0"/>
    <c:plotArea>
      <c:layout>
        <c:manualLayout>
          <c:layoutTarget val="inner"/>
          <c:xMode val="edge"/>
          <c:yMode val="edge"/>
          <c:x val="0.10626522750563931"/>
          <c:y val="3.6905943788071799E-2"/>
          <c:w val="0.61112214894512029"/>
          <c:h val="0.84403481463663732"/>
        </c:manualLayout>
      </c:layout>
      <c:barChart>
        <c:barDir val="col"/>
        <c:grouping val="clustered"/>
        <c:varyColors val="0"/>
        <c:ser>
          <c:idx val="0"/>
          <c:order val="0"/>
          <c:tx>
            <c:strRef>
              <c:f>'Jahre Schnitt'!$H$6</c:f>
              <c:strCache>
                <c:ptCount val="1"/>
                <c:pt idx="0">
                  <c:v>Lfw (&lt;=3,5t)</c:v>
                </c:pt>
              </c:strCache>
            </c:strRef>
          </c:tx>
          <c:spPr>
            <a:solidFill>
              <a:srgbClr val="FFC000"/>
            </a:solidFill>
          </c:spPr>
          <c:invertIfNegative val="0"/>
          <c:cat>
            <c:numRef>
              <c:f>'Jahre Schnitt'!$A$7:$A$136</c:f>
              <c:numCache>
                <c:formatCode>yyyy</c:formatCode>
                <c:ptCount val="10"/>
                <c:pt idx="0">
                  <c:v>39814</c:v>
                </c:pt>
                <c:pt idx="1">
                  <c:v>40179</c:v>
                </c:pt>
                <c:pt idx="2">
                  <c:v>40544</c:v>
                </c:pt>
                <c:pt idx="3">
                  <c:v>40909</c:v>
                </c:pt>
                <c:pt idx="4">
                  <c:v>41275</c:v>
                </c:pt>
                <c:pt idx="5">
                  <c:v>41640</c:v>
                </c:pt>
                <c:pt idx="6">
                  <c:v>42005</c:v>
                </c:pt>
                <c:pt idx="7">
                  <c:v>42370</c:v>
                </c:pt>
                <c:pt idx="8">
                  <c:v>42736</c:v>
                </c:pt>
                <c:pt idx="9">
                  <c:v>43101</c:v>
                </c:pt>
              </c:numCache>
            </c:numRef>
          </c:cat>
          <c:val>
            <c:numRef>
              <c:f>'Jahre Schnitt'!$H$7:$H$136</c:f>
              <c:numCache>
                <c:formatCode>#,##0</c:formatCode>
                <c:ptCount val="10"/>
                <c:pt idx="0">
                  <c:v>2289.75</c:v>
                </c:pt>
                <c:pt idx="1">
                  <c:v>2326.5</c:v>
                </c:pt>
                <c:pt idx="2">
                  <c:v>2499</c:v>
                </c:pt>
                <c:pt idx="3">
                  <c:v>2546.3333333333335</c:v>
                </c:pt>
                <c:pt idx="4">
                  <c:v>2530.8333333333335</c:v>
                </c:pt>
                <c:pt idx="5">
                  <c:v>2602.0833333333335</c:v>
                </c:pt>
                <c:pt idx="6">
                  <c:v>2651.75</c:v>
                </c:pt>
                <c:pt idx="7">
                  <c:v>2688.6666666666665</c:v>
                </c:pt>
                <c:pt idx="8">
                  <c:v>2959.1666666666665</c:v>
                </c:pt>
                <c:pt idx="9">
                  <c:v>3331.6363636363635</c:v>
                </c:pt>
              </c:numCache>
            </c:numRef>
          </c:val>
        </c:ser>
        <c:ser>
          <c:idx val="1"/>
          <c:order val="1"/>
          <c:tx>
            <c:strRef>
              <c:f>'Jahre Schnitt'!$K$6</c:f>
              <c:strCache>
                <c:ptCount val="1"/>
                <c:pt idx="0">
                  <c:v>Sattelzüge</c:v>
                </c:pt>
              </c:strCache>
            </c:strRef>
          </c:tx>
          <c:spPr>
            <a:solidFill>
              <a:srgbClr val="FF0000"/>
            </a:solidFill>
          </c:spPr>
          <c:invertIfNegative val="0"/>
          <c:cat>
            <c:numRef>
              <c:f>'Jahre Schnitt'!$A$7:$A$136</c:f>
              <c:numCache>
                <c:formatCode>yyyy</c:formatCode>
                <c:ptCount val="10"/>
                <c:pt idx="0">
                  <c:v>39814</c:v>
                </c:pt>
                <c:pt idx="1">
                  <c:v>40179</c:v>
                </c:pt>
                <c:pt idx="2">
                  <c:v>40544</c:v>
                </c:pt>
                <c:pt idx="3">
                  <c:v>40909</c:v>
                </c:pt>
                <c:pt idx="4">
                  <c:v>41275</c:v>
                </c:pt>
                <c:pt idx="5">
                  <c:v>41640</c:v>
                </c:pt>
                <c:pt idx="6">
                  <c:v>42005</c:v>
                </c:pt>
                <c:pt idx="7">
                  <c:v>42370</c:v>
                </c:pt>
                <c:pt idx="8">
                  <c:v>42736</c:v>
                </c:pt>
                <c:pt idx="9">
                  <c:v>43101</c:v>
                </c:pt>
              </c:numCache>
            </c:numRef>
          </c:cat>
          <c:val>
            <c:numRef>
              <c:f>'Jahre Schnitt'!$K$7:$K$136</c:f>
              <c:numCache>
                <c:formatCode>#,##0</c:formatCode>
                <c:ptCount val="10"/>
                <c:pt idx="0">
                  <c:v>1075.1666666666667</c:v>
                </c:pt>
                <c:pt idx="1">
                  <c:v>1124.75</c:v>
                </c:pt>
                <c:pt idx="2">
                  <c:v>1303</c:v>
                </c:pt>
                <c:pt idx="3">
                  <c:v>1309.5833333333333</c:v>
                </c:pt>
                <c:pt idx="4">
                  <c:v>1289.0833333333333</c:v>
                </c:pt>
                <c:pt idx="5">
                  <c:v>1277.6666666666667</c:v>
                </c:pt>
                <c:pt idx="6">
                  <c:v>1361.25</c:v>
                </c:pt>
                <c:pt idx="7">
                  <c:v>1527.1666666666667</c:v>
                </c:pt>
                <c:pt idx="8">
                  <c:v>1617.5833333333333</c:v>
                </c:pt>
                <c:pt idx="9">
                  <c:v>1766.8181818181818</c:v>
                </c:pt>
              </c:numCache>
            </c:numRef>
          </c:val>
        </c:ser>
        <c:ser>
          <c:idx val="2"/>
          <c:order val="2"/>
          <c:tx>
            <c:strRef>
              <c:f>'Jahre Schnitt'!$P$6</c:f>
              <c:strCache>
                <c:ptCount val="1"/>
                <c:pt idx="0">
                  <c:v>LKW
= 8 + 9</c:v>
                </c:pt>
              </c:strCache>
            </c:strRef>
          </c:tx>
          <c:spPr>
            <a:solidFill>
              <a:srgbClr val="6600CC"/>
            </a:solidFill>
          </c:spPr>
          <c:invertIfNegative val="0"/>
          <c:cat>
            <c:numRef>
              <c:f>'Jahre Schnitt'!$A$7:$A$136</c:f>
              <c:numCache>
                <c:formatCode>yyyy</c:formatCode>
                <c:ptCount val="10"/>
                <c:pt idx="0">
                  <c:v>39814</c:v>
                </c:pt>
                <c:pt idx="1">
                  <c:v>40179</c:v>
                </c:pt>
                <c:pt idx="2">
                  <c:v>40544</c:v>
                </c:pt>
                <c:pt idx="3">
                  <c:v>40909</c:v>
                </c:pt>
                <c:pt idx="4">
                  <c:v>41275</c:v>
                </c:pt>
                <c:pt idx="5">
                  <c:v>41640</c:v>
                </c:pt>
                <c:pt idx="6">
                  <c:v>42005</c:v>
                </c:pt>
                <c:pt idx="7">
                  <c:v>42370</c:v>
                </c:pt>
                <c:pt idx="8">
                  <c:v>42736</c:v>
                </c:pt>
                <c:pt idx="9">
                  <c:v>43101</c:v>
                </c:pt>
              </c:numCache>
            </c:numRef>
          </c:cat>
          <c:val>
            <c:numRef>
              <c:f>'Jahre Schnitt'!$P$7:$P$136</c:f>
              <c:numCache>
                <c:formatCode>#,##0</c:formatCode>
                <c:ptCount val="10"/>
                <c:pt idx="0">
                  <c:v>1330.25</c:v>
                </c:pt>
                <c:pt idx="1">
                  <c:v>1328.3333333333333</c:v>
                </c:pt>
                <c:pt idx="2">
                  <c:v>1429.4166666666667</c:v>
                </c:pt>
                <c:pt idx="3">
                  <c:v>1370.6666666666667</c:v>
                </c:pt>
                <c:pt idx="4">
                  <c:v>1305.9166666666667</c:v>
                </c:pt>
                <c:pt idx="5">
                  <c:v>1171.0833333333333</c:v>
                </c:pt>
                <c:pt idx="6">
                  <c:v>1318.5</c:v>
                </c:pt>
                <c:pt idx="7">
                  <c:v>1333.1666666666667</c:v>
                </c:pt>
                <c:pt idx="8">
                  <c:v>1351.9166666666667</c:v>
                </c:pt>
                <c:pt idx="9">
                  <c:v>1192.3333333333333</c:v>
                </c:pt>
              </c:numCache>
            </c:numRef>
          </c:val>
        </c:ser>
        <c:dLbls>
          <c:showLegendKey val="0"/>
          <c:showVal val="0"/>
          <c:showCatName val="0"/>
          <c:showSerName val="0"/>
          <c:showPercent val="0"/>
          <c:showBubbleSize val="0"/>
        </c:dLbls>
        <c:gapWidth val="150"/>
        <c:axId val="112646400"/>
        <c:axId val="112652288"/>
      </c:barChart>
      <c:lineChart>
        <c:grouping val="standard"/>
        <c:varyColors val="0"/>
        <c:ser>
          <c:idx val="3"/>
          <c:order val="3"/>
          <c:tx>
            <c:v>Busse</c:v>
          </c:tx>
          <c:spPr>
            <a:ln w="41275">
              <a:solidFill>
                <a:schemeClr val="tx1"/>
              </a:solidFill>
              <a:prstDash val="sysDash"/>
            </a:ln>
          </c:spPr>
          <c:marker>
            <c:symbol val="none"/>
          </c:marker>
          <c:val>
            <c:numRef>
              <c:f>'Jahre Schnitt'!$G$19:$G$136</c:f>
              <c:numCache>
                <c:formatCode>#,##0</c:formatCode>
                <c:ptCount val="10"/>
                <c:pt idx="0">
                  <c:v>98.166666666666671</c:v>
                </c:pt>
                <c:pt idx="1">
                  <c:v>100.83333333333333</c:v>
                </c:pt>
                <c:pt idx="2">
                  <c:v>107.75</c:v>
                </c:pt>
                <c:pt idx="3">
                  <c:v>131.25</c:v>
                </c:pt>
                <c:pt idx="4">
                  <c:v>149.16666666666666</c:v>
                </c:pt>
                <c:pt idx="5">
                  <c:v>140.41666666666666</c:v>
                </c:pt>
                <c:pt idx="6">
                  <c:v>165.5</c:v>
                </c:pt>
                <c:pt idx="7">
                  <c:v>168.16666666666666</c:v>
                </c:pt>
                <c:pt idx="8">
                  <c:v>152.16666666666666</c:v>
                </c:pt>
                <c:pt idx="9">
                  <c:v>378.33333333333331</c:v>
                </c:pt>
              </c:numCache>
            </c:numRef>
          </c:val>
          <c:smooth val="0"/>
        </c:ser>
        <c:dLbls>
          <c:showLegendKey val="0"/>
          <c:showVal val="0"/>
          <c:showCatName val="0"/>
          <c:showSerName val="0"/>
          <c:showPercent val="0"/>
          <c:showBubbleSize val="0"/>
        </c:dLbls>
        <c:marker val="1"/>
        <c:smooth val="0"/>
        <c:axId val="112857088"/>
        <c:axId val="112654208"/>
      </c:lineChart>
      <c:dateAx>
        <c:axId val="112646400"/>
        <c:scaling>
          <c:orientation val="minMax"/>
        </c:scaling>
        <c:delete val="0"/>
        <c:axPos val="b"/>
        <c:numFmt formatCode="yyyy" sourceLinked="0"/>
        <c:majorTickMark val="out"/>
        <c:minorTickMark val="none"/>
        <c:tickLblPos val="nextTo"/>
        <c:crossAx val="112652288"/>
        <c:crosses val="autoZero"/>
        <c:auto val="1"/>
        <c:lblOffset val="100"/>
        <c:baseTimeUnit val="years"/>
      </c:dateAx>
      <c:valAx>
        <c:axId val="112652288"/>
        <c:scaling>
          <c:orientation val="minMax"/>
        </c:scaling>
        <c:delete val="0"/>
        <c:axPos val="l"/>
        <c:majorGridlines/>
        <c:title>
          <c:tx>
            <c:rich>
              <a:bodyPr rot="0" vert="horz"/>
              <a:lstStyle/>
              <a:p>
                <a:pPr>
                  <a:defRPr/>
                </a:pPr>
                <a:r>
                  <a:rPr lang="en-US"/>
                  <a:t>KFZ</a:t>
                </a:r>
              </a:p>
            </c:rich>
          </c:tx>
          <c:layout>
            <c:manualLayout>
              <c:xMode val="edge"/>
              <c:yMode val="edge"/>
              <c:x val="4.4817919262812277E-2"/>
              <c:y val="5.2651471230654424E-2"/>
            </c:manualLayout>
          </c:layout>
          <c:overlay val="0"/>
        </c:title>
        <c:numFmt formatCode="#,##0" sourceLinked="1"/>
        <c:majorTickMark val="out"/>
        <c:minorTickMark val="none"/>
        <c:tickLblPos val="nextTo"/>
        <c:crossAx val="112646400"/>
        <c:crosses val="autoZero"/>
        <c:crossBetween val="between"/>
      </c:valAx>
      <c:valAx>
        <c:axId val="112654208"/>
        <c:scaling>
          <c:orientation val="minMax"/>
        </c:scaling>
        <c:delete val="0"/>
        <c:axPos val="r"/>
        <c:title>
          <c:tx>
            <c:rich>
              <a:bodyPr rot="0" vert="horz"/>
              <a:lstStyle/>
              <a:p>
                <a:pPr>
                  <a:defRPr/>
                </a:pPr>
                <a:r>
                  <a:rPr lang="en-US"/>
                  <a:t>Busse</a:t>
                </a:r>
              </a:p>
            </c:rich>
          </c:tx>
          <c:layout>
            <c:manualLayout>
              <c:xMode val="edge"/>
              <c:yMode val="edge"/>
              <c:x val="0.73528278342569819"/>
              <c:y val="5.1379673803197787E-2"/>
            </c:manualLayout>
          </c:layout>
          <c:overlay val="0"/>
        </c:title>
        <c:numFmt formatCode="#,##0" sourceLinked="1"/>
        <c:majorTickMark val="out"/>
        <c:minorTickMark val="none"/>
        <c:tickLblPos val="nextTo"/>
        <c:crossAx val="112857088"/>
        <c:crosses val="max"/>
        <c:crossBetween val="between"/>
      </c:valAx>
      <c:catAx>
        <c:axId val="112857088"/>
        <c:scaling>
          <c:orientation val="minMax"/>
        </c:scaling>
        <c:delete val="1"/>
        <c:axPos val="b"/>
        <c:majorTickMark val="out"/>
        <c:minorTickMark val="none"/>
        <c:tickLblPos val="nextTo"/>
        <c:crossAx val="112654208"/>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http://www.svz-bw.de/fileadmin/verkehrszaehlung/dz/2018/rpt-95-vz-2018-10.pdf"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10</xdr:col>
      <xdr:colOff>571501</xdr:colOff>
      <xdr:row>36</xdr:row>
      <xdr:rowOff>85725</xdr:rowOff>
    </xdr:to>
    <xdr:sp macro="" textlink="">
      <xdr:nvSpPr>
        <xdr:cNvPr id="2" name="Textfeld 1">
          <a:hlinkClick xmlns:r="http://schemas.openxmlformats.org/officeDocument/2006/relationships" r:id="rId1"/>
        </xdr:cNvPr>
        <xdr:cNvSpPr txBox="1"/>
      </xdr:nvSpPr>
      <xdr:spPr>
        <a:xfrm>
          <a:off x="28575" y="57150"/>
          <a:ext cx="8162926" cy="55149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Diese Arbeitsmappe  enthält die vollständigen Monatswerte der von der SVZ (Straßenverkehrszentrale</a:t>
          </a:r>
          <a:r>
            <a:rPr lang="de-DE" sz="1100" baseline="0"/>
            <a:t> Baden-Württemberg, vgl.  </a:t>
          </a:r>
          <a:r>
            <a:rPr lang="de-DE" sz="1100" i="1" u="sng" baseline="0">
              <a:solidFill>
                <a:schemeClr val="accent1">
                  <a:lumMod val="75000"/>
                </a:schemeClr>
              </a:solidFill>
            </a:rPr>
            <a:t>http://www.svz-bw.de/358.html</a:t>
          </a:r>
          <a:r>
            <a:rPr lang="de-DE" sz="1100" i="1" baseline="0"/>
            <a:t>) </a:t>
          </a:r>
          <a:r>
            <a:rPr lang="de-DE" sz="1100" baseline="0"/>
            <a:t>seit Januar 2019 veröffentlichten Ergebnisse der automatischen Verkehrszählung an der Zählstelle Freiburg-Osttunnel nach Fahrzeugarten (beide Richtungen). Frühere Daten sind nicht veröffentlicht. Die Zählung erfasst nur die Fahrzeuge im Schützenalletunnel, nicht aber die Fahrzeuge, die von der Schwarzwaldstraße in die Stadt einfahren bzw. die Stadt über die Schwarzwaldstraße nach Osten verlassen. Die Werte werden von der SVZ mit einer Verzögerung von mindestens sechs Wochen veröffentlicht. Die Tabellen geben den Stand einschließlich </a:t>
          </a:r>
          <a:r>
            <a:rPr lang="de-DE" sz="1100" b="1" baseline="0"/>
            <a:t>November 2018 </a:t>
          </a:r>
          <a:r>
            <a:rPr lang="de-DE" sz="1100" baseline="0"/>
            <a:t>wieder.</a:t>
          </a:r>
        </a:p>
        <a:p>
          <a:endParaRPr lang="de-DE" sz="1100" baseline="0"/>
        </a:p>
        <a:p>
          <a:r>
            <a:rPr lang="de-DE" sz="1100" baseline="0"/>
            <a:t>Sie </a:t>
          </a:r>
          <a:r>
            <a:rPr lang="de-DE" sz="1100"/>
            <a:t>enthält folgende  </a:t>
          </a:r>
          <a:r>
            <a:rPr lang="de-DE" sz="1100" b="1"/>
            <a:t>Tabellenblätter</a:t>
          </a:r>
          <a:r>
            <a:rPr lang="de-DE" sz="1100"/>
            <a:t>:</a:t>
          </a:r>
        </a:p>
        <a:p>
          <a:endParaRPr lang="de-DE" sz="1100"/>
        </a:p>
        <a:p>
          <a:r>
            <a:rPr lang="de-DE" sz="1100" b="1"/>
            <a:t>Monatsvergleich:</a:t>
          </a:r>
          <a:r>
            <a:rPr lang="de-DE" sz="1100" b="1" baseline="0"/>
            <a:t> </a:t>
          </a:r>
          <a:r>
            <a:rPr lang="de-DE" sz="1100" baseline="0"/>
            <a:t>erlaubt durch </a:t>
          </a:r>
          <a:r>
            <a:rPr lang="de-DE" sz="1100" u="sng" baseline="0"/>
            <a:t>vier einfache Eingaben </a:t>
          </a:r>
          <a:r>
            <a:rPr lang="de-DE" sz="1100" baseline="0"/>
            <a:t>den Vergleich der Verkehrsstärken im Tagesdurchschnitt (24 pro Tag / 7 Tage pro Woche) zwischen dem frei wählbaren Monatszeitraum (zwischen 1 und 12 Monaten) zu einem bestimmten Zeitpunkt und dem gleichen Monatszeitraum eines früheren  Zeitpunkts (Beispiel: Vergleich der 12 Monate von Dez. 2009 bis Nov. 2010 mit Dez. 2017 bis Nov. 2018). Einzelheiten in den Hinweisen auf diesem Tabellenblatt.</a:t>
          </a:r>
        </a:p>
        <a:p>
          <a:endParaRPr lang="de-DE" sz="1100" baseline="0"/>
        </a:p>
        <a:p>
          <a:r>
            <a:rPr lang="de-DE" sz="1100" b="1" baseline="0"/>
            <a:t>Jahre: </a:t>
          </a:r>
          <a:r>
            <a:rPr lang="de-DE" sz="1100" b="0" baseline="0"/>
            <a:t>enthält die aus der amtlichen Statistik veröffentlichten Werte , </a:t>
          </a:r>
          <a:r>
            <a:rPr lang="de-DE" sz="1100" b="0" baseline="0">
              <a:solidFill>
                <a:schemeClr val="dk1"/>
              </a:solidFill>
              <a:effectLst/>
              <a:latin typeface="+mn-lt"/>
              <a:ea typeface="+mn-ea"/>
              <a:cs typeface="+mn-cs"/>
            </a:rPr>
            <a:t>mit denen auf allen anderen Tabellenblättern weitergerechnet wird </a:t>
          </a:r>
          <a:r>
            <a:rPr lang="de-DE" sz="1100" b="0" baseline="0"/>
            <a:t>(vgl. zuletzt: </a:t>
          </a:r>
          <a:r>
            <a:rPr lang="de-DE" sz="1100" i="1" u="sng" baseline="0">
              <a:solidFill>
                <a:schemeClr val="accent1">
                  <a:lumMod val="75000"/>
                </a:schemeClr>
              </a:solidFill>
              <a:latin typeface="+mn-lt"/>
              <a:ea typeface="+mn-ea"/>
              <a:cs typeface="+mn-cs"/>
            </a:rPr>
            <a:t>http://www.svz-bw.de/fileadmin/verkehrszaehlung/dz/2018/rpt-95-vz-2018-11.pdf</a:t>
          </a:r>
          <a:r>
            <a:rPr lang="de-DE" sz="1100" b="0" baseline="0"/>
            <a:t>, Seite 23). Sie enthält neben den Monatswerten die durchschnittlichen Werte pro Kalenderjahr. Differenzen mit den in den Jahresberichten der SVZ veröffentlicht Durchschnittswerte n haben ihre Ursache in Rundungsdifferenzen.</a:t>
          </a:r>
        </a:p>
        <a:p>
          <a:endParaRPr lang="de-DE" sz="1100" b="0" baseline="0"/>
        </a:p>
        <a:p>
          <a:r>
            <a:rPr lang="de-DE" sz="1100" b="1" baseline="0"/>
            <a:t>Monate: </a:t>
          </a:r>
          <a:r>
            <a:rPr lang="de-DE" sz="1100" b="0" baseline="0"/>
            <a:t>entspricht dem Tabellenblatt </a:t>
          </a:r>
          <a:r>
            <a:rPr lang="de-DE" sz="1100" b="0" i="1" baseline="0"/>
            <a:t>"Jahre", </a:t>
          </a:r>
          <a:r>
            <a:rPr lang="de-DE" sz="1100" b="0" baseline="0"/>
            <a:t>allerdings ohne die durchschnittlichen Jahreswerte.</a:t>
          </a:r>
        </a:p>
        <a:p>
          <a:endParaRPr lang="de-DE" sz="1100" b="0" baseline="0"/>
        </a:p>
        <a:p>
          <a:r>
            <a:rPr lang="de-DE" sz="1100" b="1" baseline="0"/>
            <a:t>12_mon_gleitend: </a:t>
          </a:r>
          <a:r>
            <a:rPr lang="de-DE" sz="1100" b="0" baseline="0"/>
            <a:t>errechnet aus dem Blatt </a:t>
          </a:r>
          <a:r>
            <a:rPr lang="de-DE" sz="1100" b="0" i="1" baseline="0"/>
            <a:t>"Monate" </a:t>
          </a:r>
          <a:r>
            <a:rPr lang="de-DE" sz="1100" b="0" i="0" baseline="0"/>
            <a:t>den gleitenden 12-Monatsdurchschnitt der jeweils letzten 12 Monate einschließlich des laufenden Monats. Es erlaubt so einen Vergleich bestimmter Monatsergebnisse eines 12-Monatszeitraums mit den entsprechenden Monatsergebnisse aus Vorjahren. Die Zugrundlegung  eines 12-Monatszeitraums ist für die Beurteilung </a:t>
          </a:r>
          <a:r>
            <a:rPr lang="de-DE" sz="1100" b="0" i="0" u="sng" baseline="0"/>
            <a:t>absoluter</a:t>
          </a:r>
          <a:r>
            <a:rPr lang="de-DE" sz="1100" b="0" i="0" baseline="0"/>
            <a:t> Werte wegen der im Jahresverlauf stark schwankenden Teilergebnisse (Feiertage, Urlaubszeit etc) unabdingbar. Der gleitende Durchschnitt "glättet" kurzfristige Ausreiser in einzelnen Monaten, schwächt damit </a:t>
          </a:r>
          <a:r>
            <a:rPr lang="de-DE" sz="1100" b="0" i="0" baseline="0">
              <a:solidFill>
                <a:schemeClr val="dk1"/>
              </a:solidFill>
              <a:effectLst/>
              <a:latin typeface="+mn-lt"/>
              <a:ea typeface="+mn-ea"/>
              <a:cs typeface="+mn-cs"/>
            </a:rPr>
            <a:t>aber </a:t>
          </a:r>
          <a:r>
            <a:rPr lang="de-DE" sz="1100" b="0" i="0" baseline="0"/>
            <a:t>auch stärkere Veränderungen innerhalb eines Zeitraums ab. Er eignet sich also eher für die Beurteilung längerfristiger Tendenzen.</a:t>
          </a:r>
        </a:p>
        <a:p>
          <a:endParaRPr lang="de-DE" sz="1100" b="0" i="0" baseline="0"/>
        </a:p>
        <a:p>
          <a:r>
            <a:rPr lang="de-DE" sz="1100" b="1" i="0" baseline="0"/>
            <a:t>graph_gleitend: </a:t>
          </a:r>
          <a:r>
            <a:rPr lang="de-DE" sz="1100" b="0" i="0" baseline="0"/>
            <a:t>enthält das aus </a:t>
          </a:r>
          <a:r>
            <a:rPr lang="de-DE" sz="1100" b="0" i="1" baseline="0"/>
            <a:t>"</a:t>
          </a:r>
          <a:r>
            <a:rPr lang="de-DE" sz="1100" b="0" i="1" baseline="0">
              <a:solidFill>
                <a:schemeClr val="dk1"/>
              </a:solidFill>
              <a:effectLst/>
              <a:latin typeface="+mn-lt"/>
              <a:ea typeface="+mn-ea"/>
              <a:cs typeface="+mn-cs"/>
            </a:rPr>
            <a:t>12_mon_gleitend" </a:t>
          </a:r>
          <a:r>
            <a:rPr lang="de-DE" sz="1100" b="0" baseline="0">
              <a:solidFill>
                <a:schemeClr val="dk1"/>
              </a:solidFill>
              <a:effectLst/>
              <a:latin typeface="+mn-lt"/>
              <a:ea typeface="+mn-ea"/>
              <a:cs typeface="+mn-cs"/>
            </a:rPr>
            <a:t>abgeleitete Linien-Diagramm für ausgewählte Fahrzeugarten. Achtung: Die Y-Achsenwerte für PKW müssen mit dem Faktor 10 multizipliert werden!</a:t>
          </a:r>
        </a:p>
        <a:p>
          <a:endParaRPr lang="de-DE" sz="1100" b="0" baseline="0">
            <a:solidFill>
              <a:schemeClr val="dk1"/>
            </a:solidFill>
            <a:effectLst/>
            <a:latin typeface="+mn-lt"/>
            <a:ea typeface="+mn-ea"/>
            <a:cs typeface="+mn-cs"/>
          </a:endParaRPr>
        </a:p>
        <a:p>
          <a:r>
            <a:rPr lang="de-DE" sz="1100" b="0" i="1" baseline="0">
              <a:solidFill>
                <a:schemeClr val="dk1"/>
              </a:solidFill>
              <a:effectLst/>
              <a:latin typeface="+mn-lt"/>
              <a:ea typeface="+mn-ea"/>
              <a:cs typeface="+mn-cs"/>
            </a:rPr>
            <a:t>Kurt Höllwarth | Freiburg | Stand  8.1.2019</a:t>
          </a:r>
        </a:p>
        <a:p>
          <a:endParaRPr lang="de-DE" sz="1100" b="0" i="0" baseline="0">
            <a:solidFill>
              <a:schemeClr val="dk1"/>
            </a:solidFill>
            <a:effectLst/>
            <a:latin typeface="+mn-lt"/>
            <a:ea typeface="+mn-ea"/>
            <a:cs typeface="+mn-cs"/>
          </a:endParaRPr>
        </a:p>
        <a:p>
          <a:endParaRPr lang="de-DE" sz="1100" b="0" i="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29633</xdr:colOff>
      <xdr:row>18</xdr:row>
      <xdr:rowOff>39157</xdr:rowOff>
    </xdr:from>
    <xdr:to>
      <xdr:col>13</xdr:col>
      <xdr:colOff>105834</xdr:colOff>
      <xdr:row>34</xdr:row>
      <xdr:rowOff>52916</xdr:rowOff>
    </xdr:to>
    <xdr:sp macro="" textlink="">
      <xdr:nvSpPr>
        <xdr:cNvPr id="2" name="Textfeld 1"/>
        <xdr:cNvSpPr txBox="1"/>
      </xdr:nvSpPr>
      <xdr:spPr>
        <a:xfrm>
          <a:off x="29633" y="3616324"/>
          <a:ext cx="7918451" cy="23844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mn-lt"/>
            </a:rPr>
            <a:t>Hinweise:</a:t>
          </a:r>
          <a:r>
            <a:rPr lang="de-DE" sz="1100" b="1" baseline="0">
              <a:latin typeface="+mn-lt"/>
            </a:rPr>
            <a:t> </a:t>
          </a:r>
          <a:r>
            <a:rPr lang="de-DE" sz="1100">
              <a:latin typeface="+mn-lt"/>
            </a:rPr>
            <a:t>Das</a:t>
          </a:r>
          <a:r>
            <a:rPr lang="de-DE" sz="1100" baseline="0">
              <a:latin typeface="+mn-lt"/>
            </a:rPr>
            <a:t> Blatt </a:t>
          </a:r>
          <a:r>
            <a:rPr lang="de-DE" sz="1100">
              <a:latin typeface="+mn-lt"/>
            </a:rPr>
            <a:t>erlaubt den Vergleich der durchschnittlichen Ergebnisse der letzten  x Monate bis </a:t>
          </a:r>
          <a:r>
            <a:rPr lang="de-DE" sz="1100">
              <a:solidFill>
                <a:schemeClr val="dk1"/>
              </a:solidFill>
              <a:effectLst/>
              <a:latin typeface="+mn-lt"/>
              <a:ea typeface="+mn-ea"/>
              <a:cs typeface="+mn-cs"/>
            </a:rPr>
            <a:t>zu einem  Monat</a:t>
          </a:r>
          <a:r>
            <a:rPr lang="de-DE" sz="1100" baseline="0">
              <a:solidFill>
                <a:schemeClr val="dk1"/>
              </a:solidFill>
              <a:effectLst/>
              <a:latin typeface="+mn-lt"/>
              <a:ea typeface="+mn-ea"/>
              <a:cs typeface="+mn-cs"/>
            </a:rPr>
            <a:t> </a:t>
          </a:r>
          <a:r>
            <a:rPr lang="de-DE" sz="1100">
              <a:latin typeface="+mn-lt"/>
            </a:rPr>
            <a:t>eines beliebigen Jahres </a:t>
          </a:r>
          <a:r>
            <a:rPr lang="de-DE" sz="1100" baseline="0">
              <a:latin typeface="+mn-lt"/>
            </a:rPr>
            <a:t>mit entsprechenden Ergebnissen früherer Zeiträume. </a:t>
          </a:r>
          <a:r>
            <a:rPr lang="de-DE" sz="1100">
              <a:latin typeface="+mn-lt"/>
            </a:rPr>
            <a:t>Das ist deshalb nützlich, weil damit die aktuellsten</a:t>
          </a:r>
          <a:r>
            <a:rPr lang="de-DE" sz="1100" baseline="0">
              <a:latin typeface="+mn-lt"/>
            </a:rPr>
            <a:t> Monatsergebnisse berücksichtigt werden können, die allerdings nur mit einer Verzögerung von bis zu zwei Monaten veröffentlicht werden. Die Tabelle erlaubt also den Vergleich der</a:t>
          </a:r>
          <a:r>
            <a:rPr lang="de-DE" sz="1100" baseline="0">
              <a:solidFill>
                <a:schemeClr val="dk1"/>
              </a:solidFill>
              <a:effectLst/>
              <a:latin typeface="+mn-lt"/>
              <a:ea typeface="+mn-ea"/>
              <a:cs typeface="+mn-cs"/>
            </a:rPr>
            <a:t> im zurückliegenden, beliebig langen Monatszeitraum </a:t>
          </a:r>
          <a:r>
            <a:rPr lang="de-DE" sz="1100" baseline="0">
              <a:latin typeface="+mn-lt"/>
            </a:rPr>
            <a:t>der im laufenden Jahr bereits veröffentlichten Werte zu einem  gleichen Monatszeitraum eines beliebigen Jahres davor. </a:t>
          </a:r>
          <a:r>
            <a:rPr lang="de-DE" sz="1100">
              <a:latin typeface="+mn-lt"/>
            </a:rPr>
            <a:t>Weil Werte</a:t>
          </a:r>
          <a:r>
            <a:rPr lang="de-DE" sz="1100" baseline="0">
              <a:latin typeface="+mn-lt"/>
            </a:rPr>
            <a:t> erst ab Januar 2009 veröffentlicht sind, führen Vergleiche, die sich auf Werte &lt; Jan. 2009 beziehen zu unsinnigen Ergebnissen bzw. entsprechenden Fehlermeldungen. In der Regel ebenso unsinnig sind (wegen der stark jahreszeitlichen Schwankungen der Verkehre) Vergleiche zwischen Jahreswerten unterschiedlicher Monatszeiträume. </a:t>
          </a:r>
          <a:r>
            <a:rPr lang="de-DE" sz="1100">
              <a:latin typeface="+mn-lt"/>
            </a:rPr>
            <a:t>In den gelb markierten </a:t>
          </a:r>
          <a:r>
            <a:rPr lang="de-DE" sz="1100" b="1" u="sng">
              <a:latin typeface="+mn-lt"/>
            </a:rPr>
            <a:t>Zellen D4:D7 </a:t>
          </a:r>
          <a:r>
            <a:rPr lang="de-DE" sz="1100">
              <a:latin typeface="+mn-lt"/>
            </a:rPr>
            <a:t>müssen die Vergleichszeitäume eingegeben werden.</a:t>
          </a:r>
          <a:r>
            <a:rPr lang="de-DE" sz="1100" b="1" u="sng">
              <a:latin typeface="+mn-lt"/>
            </a:rPr>
            <a:t> </a:t>
          </a:r>
          <a:r>
            <a:rPr lang="de-DE" sz="1100" b="1" u="sng" baseline="0">
              <a:latin typeface="+mn-lt"/>
            </a:rPr>
            <a:t> </a:t>
          </a:r>
          <a:r>
            <a:rPr lang="de-DE" sz="1100" b="1" u="sng">
              <a:latin typeface="+mn-lt"/>
            </a:rPr>
            <a:t>Beispiel</a:t>
          </a:r>
          <a:r>
            <a:rPr lang="de-DE" sz="1100" b="1" u="none">
              <a:latin typeface="+mn-lt"/>
            </a:rPr>
            <a:t>: </a:t>
          </a:r>
          <a:r>
            <a:rPr lang="de-DE" sz="1100">
              <a:latin typeface="+mn-lt"/>
            </a:rPr>
            <a:t>Bei der Einstellung </a:t>
          </a:r>
          <a:r>
            <a:rPr lang="de-DE" sz="1100" i="1" u="sng">
              <a:latin typeface="+mn-lt"/>
            </a:rPr>
            <a:t>"Anfangsjahr</a:t>
          </a:r>
          <a:r>
            <a:rPr lang="de-DE" sz="1100" i="1" u="sng" baseline="0">
              <a:latin typeface="+mn-lt"/>
            </a:rPr>
            <a:t> </a:t>
          </a:r>
          <a:r>
            <a:rPr lang="de-DE" sz="1100" i="1" u="sng">
              <a:latin typeface="+mn-lt"/>
            </a:rPr>
            <a:t>2010"</a:t>
          </a:r>
          <a:r>
            <a:rPr lang="de-DE" sz="1100">
              <a:latin typeface="+mn-lt"/>
            </a:rPr>
            <a:t>,</a:t>
          </a:r>
          <a:r>
            <a:rPr lang="de-DE" sz="1100" baseline="0">
              <a:latin typeface="+mn-lt"/>
            </a:rPr>
            <a:t> </a:t>
          </a:r>
          <a:r>
            <a:rPr lang="de-DE" sz="1100" i="1" u="sng" baseline="0">
              <a:latin typeface="+mn-lt"/>
            </a:rPr>
            <a:t>"Endjahr 2018</a:t>
          </a:r>
          <a:r>
            <a:rPr lang="de-DE" sz="1100" baseline="0">
              <a:latin typeface="+mn-lt"/>
            </a:rPr>
            <a:t>"</a:t>
          </a:r>
          <a:r>
            <a:rPr lang="de-DE" sz="1100">
              <a:latin typeface="+mn-lt"/>
            </a:rPr>
            <a:t> und </a:t>
          </a:r>
          <a:r>
            <a:rPr lang="de-DE" sz="1100" i="1" u="sng">
              <a:latin typeface="+mn-lt"/>
            </a:rPr>
            <a:t>"Endmonat</a:t>
          </a:r>
          <a:r>
            <a:rPr lang="de-DE" sz="1100" i="1" u="sng" baseline="0">
              <a:latin typeface="+mn-lt"/>
            </a:rPr>
            <a:t> Nov"</a:t>
          </a:r>
          <a:r>
            <a:rPr lang="de-DE" sz="1100" i="1" u="sng">
              <a:latin typeface="+mn-lt"/>
            </a:rPr>
            <a:t> </a:t>
          </a:r>
          <a:r>
            <a:rPr lang="de-DE" sz="1100" i="0" u="none">
              <a:latin typeface="+mn-lt"/>
            </a:rPr>
            <a:t> und </a:t>
          </a:r>
          <a:r>
            <a:rPr lang="de-DE" sz="1100" i="1" u="sng">
              <a:latin typeface="+mn-lt"/>
            </a:rPr>
            <a:t>"Zeitraum in Monaten </a:t>
          </a:r>
          <a:r>
            <a:rPr lang="de-DE" sz="1100" i="1" u="sng" baseline="0">
              <a:latin typeface="+mn-lt"/>
            </a:rPr>
            <a:t>12"</a:t>
          </a:r>
          <a:r>
            <a:rPr lang="de-DE" sz="1100">
              <a:latin typeface="+mn-lt"/>
            </a:rPr>
            <a:t>werden die Mittelwerte der jeweis letzten 12 Monate einschließlich Oktober</a:t>
          </a:r>
          <a:r>
            <a:rPr lang="de-DE" sz="1100" baseline="0">
              <a:latin typeface="+mn-lt"/>
            </a:rPr>
            <a:t> </a:t>
          </a:r>
          <a:r>
            <a:rPr lang="de-DE" sz="1100">
              <a:solidFill>
                <a:schemeClr val="dk1"/>
              </a:solidFill>
              <a:effectLst/>
              <a:latin typeface="+mn-lt"/>
              <a:ea typeface="+mn-ea"/>
              <a:cs typeface="+mn-cs"/>
            </a:rPr>
            <a:t>miteinander verglichen, also </a:t>
          </a:r>
          <a:r>
            <a:rPr lang="de-DE" sz="1100">
              <a:latin typeface="+mn-lt"/>
            </a:rPr>
            <a:t>von Dezember</a:t>
          </a:r>
          <a:r>
            <a:rPr lang="de-DE" sz="1100" baseline="0">
              <a:latin typeface="+mn-lt"/>
            </a:rPr>
            <a:t> </a:t>
          </a:r>
          <a:r>
            <a:rPr lang="de-DE" sz="1100">
              <a:latin typeface="+mn-lt"/>
            </a:rPr>
            <a:t>2009 bis November</a:t>
          </a:r>
          <a:r>
            <a:rPr lang="de-DE" sz="1100" baseline="0">
              <a:latin typeface="+mn-lt"/>
            </a:rPr>
            <a:t> </a:t>
          </a:r>
          <a:r>
            <a:rPr lang="de-DE" sz="1100">
              <a:latin typeface="+mn-lt"/>
            </a:rPr>
            <a:t>2010 und von </a:t>
          </a:r>
          <a:r>
            <a:rPr lang="de-DE" sz="1100">
              <a:solidFill>
                <a:schemeClr val="dk1"/>
              </a:solidFill>
              <a:effectLst/>
              <a:latin typeface="+mn-lt"/>
              <a:ea typeface="+mn-ea"/>
              <a:cs typeface="+mn-cs"/>
            </a:rPr>
            <a:t>Dezeember 2017 bis November</a:t>
          </a:r>
          <a:r>
            <a:rPr lang="de-DE" sz="1100" baseline="0">
              <a:solidFill>
                <a:schemeClr val="dk1"/>
              </a:solidFill>
              <a:effectLst/>
              <a:latin typeface="+mn-lt"/>
              <a:ea typeface="+mn-ea"/>
              <a:cs typeface="+mn-cs"/>
            </a:rPr>
            <a:t> </a:t>
          </a:r>
          <a:r>
            <a:rPr lang="de-DE" sz="1100">
              <a:latin typeface="+mn-lt"/>
            </a:rPr>
            <a:t>2018. Die Tabelle läßt für das Anfangs- und Endjahr</a:t>
          </a:r>
          <a:r>
            <a:rPr lang="de-DE" sz="1100" baseline="0">
              <a:latin typeface="+mn-lt"/>
            </a:rPr>
            <a:t> w</a:t>
          </a:r>
          <a:r>
            <a:rPr lang="de-DE" sz="1100">
              <a:solidFill>
                <a:schemeClr val="dk1"/>
              </a:solidFill>
              <a:effectLst/>
              <a:latin typeface="+mn-lt"/>
              <a:ea typeface="+mn-ea"/>
              <a:cs typeface="+mn-cs"/>
            </a:rPr>
            <a:t>egen der starken jahreszeitlichen Verkehrs-chwankungen</a:t>
          </a:r>
          <a:r>
            <a:rPr lang="de-DE" sz="1100" baseline="0">
              <a:solidFill>
                <a:schemeClr val="dk1"/>
              </a:solidFill>
              <a:effectLst/>
              <a:latin typeface="+mn-lt"/>
              <a:ea typeface="+mn-ea"/>
              <a:cs typeface="+mn-cs"/>
            </a:rPr>
            <a:t> </a:t>
          </a:r>
          <a:r>
            <a:rPr lang="de-DE" sz="1100">
              <a:latin typeface="+mn-lt"/>
            </a:rPr>
            <a:t>immer nur den gleichen Kalendermonat als Endmonat zu. Möglich sind aber etwaHalbjahresvergleiche</a:t>
          </a:r>
          <a:r>
            <a:rPr lang="de-DE" sz="1100" baseline="0">
              <a:latin typeface="+mn-lt"/>
            </a:rPr>
            <a:t> oder auch nur Vergleiche einzelner Monate (Vergleichszeitraum = 1) und ähnliches.</a:t>
          </a:r>
          <a:endParaRPr lang="de-DE" sz="1100">
            <a:latin typeface="+mn-lt"/>
          </a:endParaRPr>
        </a:p>
        <a:p>
          <a:endParaRPr lang="de-DE" sz="1100" b="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55562</xdr:rowOff>
    </xdr:from>
    <xdr:to>
      <xdr:col>9</xdr:col>
      <xdr:colOff>363140</xdr:colOff>
      <xdr:row>44</xdr:row>
      <xdr:rowOff>108479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13608</xdr:colOff>
      <xdr:row>48</xdr:row>
      <xdr:rowOff>54429</xdr:rowOff>
    </xdr:from>
    <xdr:to>
      <xdr:col>9</xdr:col>
      <xdr:colOff>366032</xdr:colOff>
      <xdr:row>70</xdr:row>
      <xdr:rowOff>129495</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39688</xdr:colOff>
      <xdr:row>70</xdr:row>
      <xdr:rowOff>7939</xdr:rowOff>
    </xdr:from>
    <xdr:to>
      <xdr:col>6</xdr:col>
      <xdr:colOff>746125</xdr:colOff>
      <xdr:row>88</xdr:row>
      <xdr:rowOff>15875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209550</xdr:colOff>
      <xdr:row>69</xdr:row>
      <xdr:rowOff>142875</xdr:rowOff>
    </xdr:from>
    <xdr:to>
      <xdr:col>14</xdr:col>
      <xdr:colOff>723901</xdr:colOff>
      <xdr:row>95</xdr:row>
      <xdr:rowOff>1052</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topLeftCell="A7" workbookViewId="0">
      <selection activeCell="L1" sqref="L1"/>
    </sheetView>
  </sheetViews>
  <sheetFormatPr baseColWidth="10" defaultRowHeight="12" x14ac:dyDescent="0.2"/>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8"/>
  <sheetViews>
    <sheetView showGridLines="0" tabSelected="1" zoomScale="90" zoomScaleNormal="90" workbookViewId="0">
      <selection activeCell="V3" sqref="U3:W12"/>
    </sheetView>
  </sheetViews>
  <sheetFormatPr baseColWidth="10" defaultRowHeight="11.25" x14ac:dyDescent="0.2"/>
  <cols>
    <col min="1" max="2" width="10.7109375" style="209" customWidth="1"/>
    <col min="3" max="16" width="8.7109375" style="209" customWidth="1"/>
    <col min="17" max="17" width="7.85546875" style="209" customWidth="1"/>
    <col min="18" max="20" width="6.7109375" style="209" customWidth="1"/>
    <col min="21" max="16384" width="11.42578125" style="209"/>
  </cols>
  <sheetData>
    <row r="1" spans="1:24" s="207" customFormat="1" ht="15.75" x14ac:dyDescent="0.25">
      <c r="A1" s="206" t="s">
        <v>70</v>
      </c>
      <c r="I1" s="246" t="s">
        <v>87</v>
      </c>
    </row>
    <row r="2" spans="1:24" s="207" customFormat="1" ht="15.75" x14ac:dyDescent="0.25">
      <c r="A2" s="206" t="s">
        <v>72</v>
      </c>
      <c r="I2" s="208"/>
      <c r="U2" s="266"/>
      <c r="V2" s="266"/>
      <c r="W2" s="266"/>
      <c r="X2"/>
    </row>
    <row r="3" spans="1:24" s="207" customFormat="1" ht="12" customHeight="1" thickBot="1" x14ac:dyDescent="0.3">
      <c r="A3" s="206"/>
      <c r="L3"/>
      <c r="M3"/>
      <c r="N3"/>
      <c r="O3"/>
      <c r="P3"/>
      <c r="Q3"/>
      <c r="U3"/>
      <c r="V3"/>
      <c r="W3"/>
      <c r="X3"/>
    </row>
    <row r="4" spans="1:24" ht="15.75" customHeight="1" x14ac:dyDescent="0.25">
      <c r="A4" s="285" t="s">
        <v>49</v>
      </c>
      <c r="B4" s="286"/>
      <c r="C4" s="286"/>
      <c r="D4" s="241">
        <v>2014</v>
      </c>
      <c r="F4" s="292" t="s">
        <v>50</v>
      </c>
      <c r="G4" s="293"/>
      <c r="H4" s="293"/>
      <c r="I4" s="293"/>
      <c r="J4" s="293"/>
      <c r="K4" s="294"/>
      <c r="P4" s="275" t="s">
        <v>89</v>
      </c>
      <c r="Q4" s="276"/>
      <c r="T4"/>
      <c r="U4"/>
      <c r="V4"/>
      <c r="W4"/>
      <c r="X4"/>
    </row>
    <row r="5" spans="1:24" ht="15.75" customHeight="1" x14ac:dyDescent="0.25">
      <c r="A5" s="287" t="s">
        <v>51</v>
      </c>
      <c r="B5" s="288"/>
      <c r="C5" s="288"/>
      <c r="D5" s="242">
        <v>2018</v>
      </c>
      <c r="F5" s="297">
        <f>ZEITRAUM</f>
        <v>12</v>
      </c>
      <c r="G5" s="298"/>
      <c r="H5" s="257" t="s">
        <v>52</v>
      </c>
      <c r="I5" s="254">
        <f>EDATE(K5,-ZEITRAUM+1)</f>
        <v>41609</v>
      </c>
      <c r="J5" s="255" t="s">
        <v>53</v>
      </c>
      <c r="K5" s="256">
        <f>VALUE(END_MON&amp;"/"&amp;ANF_JAHR)</f>
        <v>41944</v>
      </c>
      <c r="P5" s="277"/>
      <c r="Q5" s="278"/>
      <c r="S5" s="209" t="s">
        <v>4</v>
      </c>
      <c r="T5"/>
      <c r="U5"/>
      <c r="V5"/>
      <c r="W5"/>
      <c r="X5"/>
    </row>
    <row r="6" spans="1:24" ht="15.75" customHeight="1" x14ac:dyDescent="0.25">
      <c r="A6" s="287" t="s">
        <v>54</v>
      </c>
      <c r="B6" s="288"/>
      <c r="C6" s="288"/>
      <c r="D6" s="242" t="s">
        <v>82</v>
      </c>
      <c r="F6" s="295" t="s">
        <v>88</v>
      </c>
      <c r="G6" s="296"/>
      <c r="H6" s="268" t="s">
        <v>52</v>
      </c>
      <c r="I6" s="269">
        <f>VLOOKUP(I5,MATRIX_MON,2)</f>
        <v>66</v>
      </c>
      <c r="J6" s="268" t="s">
        <v>53</v>
      </c>
      <c r="K6" s="270">
        <f>VLOOKUP(K5,MATRIX_MON,2)</f>
        <v>77</v>
      </c>
      <c r="P6" s="277"/>
      <c r="Q6" s="278"/>
      <c r="T6"/>
      <c r="U6"/>
      <c r="V6"/>
      <c r="W6"/>
      <c r="X6" s="1"/>
    </row>
    <row r="7" spans="1:24" ht="16.5" customHeight="1" thickBot="1" x14ac:dyDescent="0.3">
      <c r="A7" s="281" t="s">
        <v>86</v>
      </c>
      <c r="B7" s="282"/>
      <c r="C7" s="282"/>
      <c r="D7" s="210">
        <v>12</v>
      </c>
      <c r="E7" s="211"/>
      <c r="F7" s="299">
        <f>END_JAHR-ANF_JAHR</f>
        <v>4</v>
      </c>
      <c r="G7" s="300"/>
      <c r="H7" s="257" t="s">
        <v>52</v>
      </c>
      <c r="I7" s="254">
        <f>EDATE(K7,-ZEITRAUM+1)</f>
        <v>43070</v>
      </c>
      <c r="J7" s="257" t="s">
        <v>53</v>
      </c>
      <c r="K7" s="256">
        <f>VALUE(END_MON&amp;"/"&amp;END_JAHR)</f>
        <v>43405</v>
      </c>
      <c r="P7" s="279"/>
      <c r="Q7" s="280"/>
      <c r="T7"/>
      <c r="U7"/>
      <c r="V7"/>
      <c r="W7"/>
      <c r="X7" s="1"/>
    </row>
    <row r="8" spans="1:24" ht="15.75" customHeight="1" x14ac:dyDescent="0.25">
      <c r="A8" s="212"/>
      <c r="B8" s="212"/>
      <c r="C8" s="212"/>
      <c r="D8"/>
      <c r="E8" s="211"/>
      <c r="F8" s="295" t="str">
        <f>F6</f>
        <v>Zeilen "Monate"</v>
      </c>
      <c r="G8" s="296"/>
      <c r="H8" s="268" t="s">
        <v>52</v>
      </c>
      <c r="I8" s="269">
        <f>VLOOKUP(I7,MATRIX_MON,2)</f>
        <v>114</v>
      </c>
      <c r="J8" s="268" t="s">
        <v>53</v>
      </c>
      <c r="K8" s="270">
        <f>VLOOKUP(K7,MATRIX_MON,2)</f>
        <v>125</v>
      </c>
      <c r="T8"/>
      <c r="U8"/>
      <c r="V8"/>
      <c r="W8"/>
      <c r="X8" s="1"/>
    </row>
    <row r="9" spans="1:24" ht="12" customHeight="1" thickBot="1" x14ac:dyDescent="0.3">
      <c r="A9" s="212"/>
      <c r="B9" s="212"/>
      <c r="C9" s="212"/>
      <c r="D9" s="213"/>
      <c r="E9" s="211"/>
      <c r="F9" s="214"/>
      <c r="G9" s="215"/>
      <c r="H9" s="216"/>
      <c r="I9" s="217"/>
      <c r="J9" s="216"/>
      <c r="L9" s="218"/>
      <c r="M9" s="211"/>
      <c r="N9" s="215"/>
      <c r="O9" s="219"/>
      <c r="P9" s="220"/>
      <c r="Q9" s="221"/>
      <c r="R9" s="221"/>
      <c r="S9"/>
      <c r="T9"/>
      <c r="U9"/>
      <c r="V9"/>
      <c r="W9"/>
      <c r="X9" s="249"/>
    </row>
    <row r="10" spans="1:24" ht="12.75" x14ac:dyDescent="0.2">
      <c r="A10" s="303" t="s">
        <v>60</v>
      </c>
      <c r="B10" s="304"/>
      <c r="C10" s="289" t="s">
        <v>10</v>
      </c>
      <c r="D10" s="290"/>
      <c r="E10" s="290"/>
      <c r="F10" s="290"/>
      <c r="G10" s="290"/>
      <c r="H10" s="290"/>
      <c r="I10" s="290"/>
      <c r="J10" s="290"/>
      <c r="K10" s="290"/>
      <c r="L10" s="290"/>
      <c r="M10" s="290"/>
      <c r="N10" s="291"/>
      <c r="O10" s="283" t="s">
        <v>55</v>
      </c>
      <c r="P10" s="283"/>
      <c r="Q10" s="284"/>
      <c r="R10" s="1"/>
      <c r="S10"/>
      <c r="T10"/>
      <c r="U10"/>
      <c r="V10"/>
      <c r="W10"/>
      <c r="X10" s="249"/>
    </row>
    <row r="11" spans="1:24" ht="12.75" x14ac:dyDescent="0.2">
      <c r="A11" s="301" t="s">
        <v>56</v>
      </c>
      <c r="B11" s="302"/>
      <c r="C11" s="222">
        <f>COLUMN(C11)</f>
        <v>3</v>
      </c>
      <c r="D11" s="222">
        <f t="shared" ref="D11:Q11" si="0">COLUMN(D11)</f>
        <v>4</v>
      </c>
      <c r="E11" s="222">
        <f t="shared" si="0"/>
        <v>5</v>
      </c>
      <c r="F11" s="222">
        <f t="shared" si="0"/>
        <v>6</v>
      </c>
      <c r="G11" s="222">
        <f t="shared" si="0"/>
        <v>7</v>
      </c>
      <c r="H11" s="222">
        <f t="shared" si="0"/>
        <v>8</v>
      </c>
      <c r="I11" s="222">
        <f t="shared" si="0"/>
        <v>9</v>
      </c>
      <c r="J11" s="222">
        <f t="shared" si="0"/>
        <v>10</v>
      </c>
      <c r="K11" s="222">
        <f t="shared" si="0"/>
        <v>11</v>
      </c>
      <c r="L11" s="222">
        <f t="shared" si="0"/>
        <v>12</v>
      </c>
      <c r="M11" s="222">
        <f t="shared" si="0"/>
        <v>13</v>
      </c>
      <c r="N11" s="222">
        <f t="shared" si="0"/>
        <v>14</v>
      </c>
      <c r="O11" s="239">
        <f t="shared" si="0"/>
        <v>15</v>
      </c>
      <c r="P11" s="239">
        <f t="shared" si="0"/>
        <v>16</v>
      </c>
      <c r="Q11" s="240">
        <f t="shared" si="0"/>
        <v>17</v>
      </c>
      <c r="S11" s="1"/>
      <c r="T11"/>
      <c r="U11"/>
      <c r="V11"/>
      <c r="W11"/>
      <c r="X11" s="249"/>
    </row>
    <row r="12" spans="1:24" ht="39.950000000000003" customHeight="1" x14ac:dyDescent="0.2">
      <c r="A12" s="305" t="str">
        <f>"Mittelwert der letzten " &amp;F5&amp; " Monate bis jeweils einschließl. Mon. "&amp;D6</f>
        <v>Mittelwert der letzten 12 Monate bis jeweils einschließl. Mon. Nov</v>
      </c>
      <c r="B12" s="306"/>
      <c r="C12" s="261" t="str">
        <f>Jahre!C6</f>
        <v>KFZ</v>
      </c>
      <c r="D12" s="223" t="str">
        <f>Jahre!D6</f>
        <v>Mot</v>
      </c>
      <c r="E12" s="224" t="str">
        <f>Jahre!E6</f>
        <v>PKW</v>
      </c>
      <c r="F12" s="223" t="str">
        <f>Jahre!F6</f>
        <v>PKW
mit An- hänger</v>
      </c>
      <c r="G12" s="223" t="str">
        <f>Jahre!G6</f>
        <v>Bus</v>
      </c>
      <c r="H12" s="223" t="str">
        <f>Jahre!H6</f>
        <v>Lfw (&lt;=3,5t)</v>
      </c>
      <c r="I12" s="224" t="str">
        <f>Jahre!I6</f>
        <v>LKW
ohne An- hänger</v>
      </c>
      <c r="J12" s="224" t="str">
        <f>Jahre!J6</f>
        <v>LKW
mit An- hänger</v>
      </c>
      <c r="K12" s="224" t="str">
        <f>Jahre!K6</f>
        <v>Sattel- züge</v>
      </c>
      <c r="L12" s="224" t="str">
        <f>Jahre!L6</f>
        <v>Sonst nicht klassif.</v>
      </c>
      <c r="M12" s="224" t="str">
        <f>Jahre!M6</f>
        <v xml:space="preserve">SGV
 = 9 bis 11
</v>
      </c>
      <c r="N12" s="224" t="str">
        <f>Jahre!N6</f>
        <v>SV
 = 13 +  7</v>
      </c>
      <c r="O12" s="225" t="str">
        <f>Jahre!O6</f>
        <v>PKW
= 5 + 6</v>
      </c>
      <c r="P12" s="225" t="str">
        <f>Jahre!P6</f>
        <v>LKW
= 8 + 9</v>
      </c>
      <c r="Q12" s="226" t="str">
        <f>Jahre!Q6</f>
        <v>LKW + Sattel- züge
= 11 + 16</v>
      </c>
      <c r="S12" s="1"/>
      <c r="T12" s="249"/>
      <c r="U12"/>
      <c r="V12"/>
      <c r="W12"/>
      <c r="X12" s="250"/>
    </row>
    <row r="13" spans="1:24" ht="14.25" customHeight="1" x14ac:dyDescent="0.25">
      <c r="A13" s="315" t="str">
        <f>TEXT(I5,"MMM. JJJJ")&amp;" bis "&amp;TEXT(K5,"MMM.JJJJ")</f>
        <v>Dez. 2013 bis Nov.2014</v>
      </c>
      <c r="B13" s="316"/>
      <c r="C13" s="227">
        <f ca="1">AVERAGE(INDIRECT("Monate!D"&amp;$I6):INDIRECT("Monate!D"&amp;$K6))</f>
        <v>33560.25</v>
      </c>
      <c r="D13" s="227">
        <f ca="1">AVERAGE(INDIRECT("Monate!E"&amp;$I6):INDIRECT("Monate!E"&amp;$K6))</f>
        <v>319.5</v>
      </c>
      <c r="E13" s="227">
        <f ca="1">AVERAGE(INDIRECT("Monate!F"&amp;$I6):INDIRECT("Monate!F"&amp;$K6))</f>
        <v>27607.583333333332</v>
      </c>
      <c r="F13" s="227">
        <f ca="1">AVERAGE(INDIRECT("Monate!G"&amp;$I6):INDIRECT("Monate!G"&amp;$K6))</f>
        <v>355.66666666666669</v>
      </c>
      <c r="G13" s="227">
        <f ca="1">AVERAGE(INDIRECT("Monate!H"&amp;$I6):INDIRECT("Monate!H"&amp;$K6))</f>
        <v>139.91666666666666</v>
      </c>
      <c r="H13" s="227">
        <f ca="1">AVERAGE(INDIRECT("Monate!I"&amp;$I6):INDIRECT("Monate!I"&amp;$K6))</f>
        <v>2593.25</v>
      </c>
      <c r="I13" s="227">
        <f ca="1">AVERAGE(INDIRECT("Monate!J"&amp;$I6):INDIRECT("Monate!J"&amp;$K6))</f>
        <v>708.91666666666663</v>
      </c>
      <c r="J13" s="227">
        <f ca="1">AVERAGE(INDIRECT("Monate!K"&amp;$I6):INDIRECT("Monate!K"&amp;$K6))</f>
        <v>458.25</v>
      </c>
      <c r="K13" s="227">
        <f ca="1">AVERAGE(INDIRECT("Monate!L"&amp;$I6):INDIRECT("Monate!L"&amp;$K6))</f>
        <v>1268.25</v>
      </c>
      <c r="L13" s="227">
        <f ca="1">AVERAGE(INDIRECT("Monate!M"&amp;$I6):INDIRECT("Monate!M"&amp;$K6))</f>
        <v>108</v>
      </c>
      <c r="M13" s="227">
        <f ca="1">AVERAGE(INDIRECT("Monate!N"&amp;$I6):INDIRECT("Monate!N"&amp;$K6))</f>
        <v>2434.75</v>
      </c>
      <c r="N13" s="227">
        <f ca="1">AVERAGE(INDIRECT("Monate!O"&amp;$I6):INDIRECT("Monate!O"&amp;$K6))</f>
        <v>2574.8333333333335</v>
      </c>
      <c r="O13" s="228">
        <f ca="1">AVERAGE(INDIRECT("Monate!P"&amp;$I6):INDIRECT("Monate!P"&amp;$K6))</f>
        <v>27963.25</v>
      </c>
      <c r="P13" s="228">
        <f ca="1">AVERAGE(INDIRECT("Monate!Q"&amp;$I6):INDIRECT("Monate!Q"&amp;$K6))</f>
        <v>1167.1666666666667</v>
      </c>
      <c r="Q13" s="229">
        <f ca="1">AVERAGE(INDIRECT("Monate!R"&amp;$I6):INDIRECT("Monate!R"&amp;$K6))</f>
        <v>2435.4166666666665</v>
      </c>
      <c r="T13" s="250"/>
      <c r="U13" s="251">
        <v>1</v>
      </c>
      <c r="V13" s="252" t="s">
        <v>84</v>
      </c>
      <c r="W13" s="251">
        <v>2009</v>
      </c>
      <c r="X13" s="250"/>
    </row>
    <row r="14" spans="1:24" ht="14.25" customHeight="1" thickBot="1" x14ac:dyDescent="0.3">
      <c r="A14" s="313" t="str">
        <f>TEXT(I7,"MMM. JJJJ")&amp;" bis "&amp;TEXT(K7,"MMM.JJJJ")</f>
        <v>Dez. 2017 bis Nov.2018</v>
      </c>
      <c r="B14" s="314"/>
      <c r="C14" s="230">
        <f ca="1">AVERAGE(INDIRECT("Monate!D"&amp;$I8):INDIRECT("Monate!D"&amp;$K8))</f>
        <v>36234.583333333336</v>
      </c>
      <c r="D14" s="230">
        <f ca="1">AVERAGE(INDIRECT("Monate!E"&amp;$I8):INDIRECT("Monate!E"&amp;$K8))</f>
        <v>337.66666666666669</v>
      </c>
      <c r="E14" s="230">
        <f ca="1">AVERAGE(INDIRECT("Monate!F"&amp;$I8):INDIRECT("Monate!F"&amp;$K8))</f>
        <v>28811.583333333332</v>
      </c>
      <c r="F14" s="230">
        <f ca="1">AVERAGE(INDIRECT("Monate!G"&amp;$I8):INDIRECT("Monate!G"&amp;$K8))</f>
        <v>376.91666666666669</v>
      </c>
      <c r="G14" s="230">
        <f ca="1">AVERAGE(INDIRECT("Monate!H"&amp;$I8):INDIRECT("Monate!H"&amp;$K8))</f>
        <v>380.66666666666669</v>
      </c>
      <c r="H14" s="230">
        <f ca="1">AVERAGE(INDIRECT("Monate!I"&amp;$I8):INDIRECT("Monate!I"&amp;$K8))</f>
        <v>3289.8333333333335</v>
      </c>
      <c r="I14" s="230">
        <f ca="1">AVERAGE(INDIRECT("Monate!J"&amp;$I8):INDIRECT("Monate!J"&amp;$K8))</f>
        <v>746</v>
      </c>
      <c r="J14" s="230">
        <f ca="1">AVERAGE(INDIRECT("Monate!K"&amp;$I8):INDIRECT("Monate!K"&amp;$K8))</f>
        <v>531</v>
      </c>
      <c r="K14" s="230">
        <f ca="1">AVERAGE(INDIRECT("Monate!L"&amp;$I8):INDIRECT("Monate!L"&amp;$K8))</f>
        <v>1722.25</v>
      </c>
      <c r="L14" s="230">
        <f ca="1">AVERAGE(INDIRECT("Monate!M"&amp;$I8):INDIRECT("Monate!M"&amp;$K8))</f>
        <v>38.916666666666664</v>
      </c>
      <c r="M14" s="230">
        <f ca="1">AVERAGE(INDIRECT("Monate!N"&amp;$I8):INDIRECT("Monate!N"&amp;$K8))</f>
        <v>2999.25</v>
      </c>
      <c r="N14" s="230">
        <f ca="1">AVERAGE(INDIRECT("Monate!O"&amp;$I8):INDIRECT("Monate!O"&amp;$K8))</f>
        <v>3379.9166666666665</v>
      </c>
      <c r="O14" s="231">
        <f ca="1">AVERAGE(INDIRECT("Monate!P"&amp;$I8):INDIRECT("Monate!P"&amp;$K8))</f>
        <v>29188.5</v>
      </c>
      <c r="P14" s="231">
        <f ca="1">AVERAGE(INDIRECT("Monate!Q"&amp;$I8):INDIRECT("Monate!Q"&amp;$K8))</f>
        <v>1277</v>
      </c>
      <c r="Q14" s="232">
        <f ca="1">AVERAGE(INDIRECT("Monate!R"&amp;$I8):INDIRECT("Monate!R"&amp;$K8))</f>
        <v>2999.25</v>
      </c>
      <c r="T14" s="250"/>
      <c r="U14" s="251">
        <v>2</v>
      </c>
      <c r="V14" s="252" t="s">
        <v>73</v>
      </c>
      <c r="W14" s="251">
        <v>2010</v>
      </c>
      <c r="X14" s="250"/>
    </row>
    <row r="15" spans="1:24" ht="14.25" thickTop="1" x14ac:dyDescent="0.25">
      <c r="A15" s="311" t="s">
        <v>57</v>
      </c>
      <c r="B15" s="312"/>
      <c r="C15" s="258">
        <f t="shared" ref="C15:Q15" ca="1" si="1">C14-C13</f>
        <v>2674.3333333333358</v>
      </c>
      <c r="D15" s="258">
        <f t="shared" ca="1" si="1"/>
        <v>18.166666666666686</v>
      </c>
      <c r="E15" s="258">
        <f t="shared" ca="1" si="1"/>
        <v>1204</v>
      </c>
      <c r="F15" s="258">
        <f t="shared" ca="1" si="1"/>
        <v>21.25</v>
      </c>
      <c r="G15" s="258">
        <f t="shared" ca="1" si="1"/>
        <v>240.75000000000003</v>
      </c>
      <c r="H15" s="258">
        <f t="shared" ca="1" si="1"/>
        <v>696.58333333333348</v>
      </c>
      <c r="I15" s="258">
        <f t="shared" ca="1" si="1"/>
        <v>37.083333333333371</v>
      </c>
      <c r="J15" s="258">
        <f t="shared" ca="1" si="1"/>
        <v>72.75</v>
      </c>
      <c r="K15" s="258">
        <f t="shared" ca="1" si="1"/>
        <v>454</v>
      </c>
      <c r="L15" s="258">
        <f t="shared" ca="1" si="1"/>
        <v>-69.083333333333343</v>
      </c>
      <c r="M15" s="258">
        <f t="shared" ca="1" si="1"/>
        <v>564.5</v>
      </c>
      <c r="N15" s="258">
        <f t="shared" ca="1" si="1"/>
        <v>805.08333333333303</v>
      </c>
      <c r="O15" s="259">
        <f t="shared" ca="1" si="1"/>
        <v>1225.25</v>
      </c>
      <c r="P15" s="259">
        <f t="shared" ca="1" si="1"/>
        <v>109.83333333333326</v>
      </c>
      <c r="Q15" s="260">
        <f t="shared" ca="1" si="1"/>
        <v>563.83333333333348</v>
      </c>
      <c r="T15" s="250"/>
      <c r="U15" s="251">
        <v>3</v>
      </c>
      <c r="V15" s="252" t="s">
        <v>74</v>
      </c>
      <c r="W15" s="251">
        <v>2011</v>
      </c>
      <c r="X15" s="250"/>
    </row>
    <row r="16" spans="1:24" ht="13.5" x14ac:dyDescent="0.25">
      <c r="A16" s="309" t="s">
        <v>58</v>
      </c>
      <c r="B16" s="310"/>
      <c r="C16" s="233">
        <f t="shared" ref="C16:Q16" ca="1" si="2">C15/C13</f>
        <v>7.9687527158866095E-2</v>
      </c>
      <c r="D16" s="233">
        <f t="shared" ca="1" si="2"/>
        <v>5.6859676577986497E-2</v>
      </c>
      <c r="E16" s="233">
        <f t="shared" ca="1" si="2"/>
        <v>4.3611205858293769E-2</v>
      </c>
      <c r="F16" s="233">
        <f t="shared" ca="1" si="2"/>
        <v>5.9746954076850982E-2</v>
      </c>
      <c r="G16" s="233">
        <f t="shared" ca="1" si="2"/>
        <v>1.7206670637284101</v>
      </c>
      <c r="H16" s="233">
        <f t="shared" ca="1" si="2"/>
        <v>0.26861403001381801</v>
      </c>
      <c r="I16" s="233">
        <f t="shared" ca="1" si="2"/>
        <v>5.2309862466204358E-2</v>
      </c>
      <c r="J16" s="233">
        <f t="shared" ca="1" si="2"/>
        <v>0.15875613747954173</v>
      </c>
      <c r="K16" s="233">
        <f t="shared" ca="1" si="2"/>
        <v>0.35797358564951703</v>
      </c>
      <c r="L16" s="233">
        <f t="shared" ca="1" si="2"/>
        <v>-0.63966049382716061</v>
      </c>
      <c r="M16" s="233">
        <f t="shared" ca="1" si="2"/>
        <v>0.23185131943731388</v>
      </c>
      <c r="N16" s="233">
        <f t="shared" ca="1" si="2"/>
        <v>0.31267395947957782</v>
      </c>
      <c r="O16" s="234">
        <f t="shared" ca="1" si="2"/>
        <v>4.3816437645838736E-2</v>
      </c>
      <c r="P16" s="234">
        <f t="shared" ca="1" si="2"/>
        <v>9.4102527488219262E-2</v>
      </c>
      <c r="Q16" s="235">
        <f t="shared" ca="1" si="2"/>
        <v>0.23151411462788715</v>
      </c>
      <c r="T16" s="250"/>
      <c r="U16" s="251">
        <v>4</v>
      </c>
      <c r="V16" s="252" t="s">
        <v>75</v>
      </c>
      <c r="W16" s="251">
        <v>2012</v>
      </c>
      <c r="X16" s="250"/>
    </row>
    <row r="17" spans="1:24" ht="14.25" thickBot="1" x14ac:dyDescent="0.3">
      <c r="A17" s="307" t="s">
        <v>59</v>
      </c>
      <c r="B17" s="308"/>
      <c r="C17" s="236">
        <f t="shared" ref="C17:Q17" ca="1" si="3">C16/JAHRE</f>
        <v>1.9921881789716524E-2</v>
      </c>
      <c r="D17" s="236">
        <f t="shared" ca="1" si="3"/>
        <v>1.4214919144496624E-2</v>
      </c>
      <c r="E17" s="236">
        <f t="shared" ca="1" si="3"/>
        <v>1.0902801464573442E-2</v>
      </c>
      <c r="F17" s="236">
        <f t="shared" ca="1" si="3"/>
        <v>1.4936738519212745E-2</v>
      </c>
      <c r="G17" s="236">
        <f t="shared" ca="1" si="3"/>
        <v>0.43016676593210251</v>
      </c>
      <c r="H17" s="236">
        <f t="shared" ca="1" si="3"/>
        <v>6.7153507503454501E-2</v>
      </c>
      <c r="I17" s="236">
        <f t="shared" ca="1" si="3"/>
        <v>1.307746561655109E-2</v>
      </c>
      <c r="J17" s="236">
        <f t="shared" ca="1" si="3"/>
        <v>3.9689034369885433E-2</v>
      </c>
      <c r="K17" s="236">
        <f t="shared" ca="1" si="3"/>
        <v>8.9493396412379259E-2</v>
      </c>
      <c r="L17" s="236">
        <f t="shared" ca="1" si="3"/>
        <v>-0.15991512345679015</v>
      </c>
      <c r="M17" s="236">
        <f t="shared" ca="1" si="3"/>
        <v>5.796282985932847E-2</v>
      </c>
      <c r="N17" s="236">
        <f t="shared" ca="1" si="3"/>
        <v>7.8168489869894456E-2</v>
      </c>
      <c r="O17" s="237">
        <f t="shared" ca="1" si="3"/>
        <v>1.0954109411459684E-2</v>
      </c>
      <c r="P17" s="237">
        <f t="shared" ca="1" si="3"/>
        <v>2.3525631872054815E-2</v>
      </c>
      <c r="Q17" s="238">
        <f t="shared" ca="1" si="3"/>
        <v>5.7878528656971788E-2</v>
      </c>
      <c r="T17" s="250"/>
      <c r="U17" s="251">
        <v>5</v>
      </c>
      <c r="V17" s="252" t="s">
        <v>76</v>
      </c>
      <c r="W17" s="251">
        <v>2013</v>
      </c>
      <c r="X17" s="250"/>
    </row>
    <row r="18" spans="1:24" ht="12" x14ac:dyDescent="0.2">
      <c r="T18" s="250"/>
      <c r="U18" s="251">
        <v>6</v>
      </c>
      <c r="V18" s="252" t="s">
        <v>77</v>
      </c>
      <c r="W18" s="251">
        <v>2014</v>
      </c>
      <c r="X18" s="250"/>
    </row>
    <row r="19" spans="1:24" ht="12" x14ac:dyDescent="0.2">
      <c r="B19" s="1"/>
      <c r="C19" s="1"/>
      <c r="D19" s="1"/>
      <c r="E19" s="1"/>
      <c r="F19" s="1"/>
      <c r="G19" s="1"/>
      <c r="H19" s="1"/>
      <c r="I19" s="1"/>
      <c r="J19" s="1"/>
      <c r="K19" s="1"/>
      <c r="L19" s="1"/>
      <c r="M19" s="1"/>
      <c r="N19" s="1"/>
      <c r="O19" s="1"/>
      <c r="P19" s="1"/>
      <c r="Q19" s="1"/>
      <c r="T19" s="250"/>
      <c r="U19" s="251">
        <v>7</v>
      </c>
      <c r="V19" s="252" t="s">
        <v>78</v>
      </c>
      <c r="W19" s="251">
        <v>2015</v>
      </c>
      <c r="X19" s="250"/>
    </row>
    <row r="20" spans="1:24" ht="12" x14ac:dyDescent="0.2">
      <c r="B20" s="1"/>
      <c r="C20" s="1"/>
      <c r="D20" s="1"/>
      <c r="E20" s="1"/>
      <c r="F20" s="1"/>
      <c r="G20" s="1"/>
      <c r="H20" s="1"/>
      <c r="I20" s="1"/>
      <c r="J20" s="1"/>
      <c r="K20" s="1"/>
      <c r="L20" s="1"/>
      <c r="M20" s="1"/>
      <c r="N20" s="1"/>
      <c r="O20" s="1"/>
      <c r="P20" s="1"/>
      <c r="Q20" s="1"/>
      <c r="T20" s="250"/>
      <c r="U20" s="251">
        <v>8</v>
      </c>
      <c r="V20" s="252" t="s">
        <v>79</v>
      </c>
      <c r="W20" s="251">
        <v>2016</v>
      </c>
      <c r="X20" s="250"/>
    </row>
    <row r="21" spans="1:24" ht="12" customHeight="1" x14ac:dyDescent="0.2">
      <c r="B21" s="1"/>
      <c r="C21" s="1"/>
      <c r="D21" s="1"/>
      <c r="E21" s="1"/>
      <c r="F21" s="1"/>
      <c r="G21" s="1"/>
      <c r="H21" s="1"/>
      <c r="I21" s="1"/>
      <c r="J21" s="1"/>
      <c r="K21" s="1"/>
      <c r="L21" s="1"/>
      <c r="M21" s="1"/>
      <c r="N21" s="1"/>
      <c r="O21" s="1"/>
      <c r="P21" s="1"/>
      <c r="Q21" s="1"/>
      <c r="T21" s="250"/>
      <c r="U21" s="251">
        <v>9</v>
      </c>
      <c r="V21" s="252" t="s">
        <v>80</v>
      </c>
      <c r="W21" s="251">
        <v>2017</v>
      </c>
      <c r="X21" s="250"/>
    </row>
    <row r="22" spans="1:24" ht="12" customHeight="1" x14ac:dyDescent="0.2">
      <c r="B22" s="1"/>
      <c r="C22" s="1"/>
      <c r="D22" s="1"/>
      <c r="E22" s="1"/>
      <c r="F22" s="1"/>
      <c r="G22" s="1"/>
      <c r="H22" s="1"/>
      <c r="I22" s="1"/>
      <c r="J22" s="1"/>
      <c r="K22" s="1"/>
      <c r="L22" s="1"/>
      <c r="M22" s="1"/>
      <c r="N22" s="1"/>
      <c r="O22" s="1"/>
      <c r="P22" s="1"/>
      <c r="Q22" s="1"/>
      <c r="T22" s="250"/>
      <c r="U22" s="251">
        <v>10</v>
      </c>
      <c r="V22" s="252" t="s">
        <v>81</v>
      </c>
      <c r="W22" s="251">
        <v>2018</v>
      </c>
      <c r="X22" s="250"/>
    </row>
    <row r="23" spans="1:24" ht="12" customHeight="1" x14ac:dyDescent="0.2">
      <c r="B23" s="1"/>
      <c r="C23" s="1"/>
      <c r="D23" s="1"/>
      <c r="E23" s="1"/>
      <c r="F23" s="1"/>
      <c r="G23" s="1"/>
      <c r="H23" s="1"/>
      <c r="I23" s="1"/>
      <c r="J23" s="1"/>
      <c r="K23" s="1"/>
      <c r="L23" s="1"/>
      <c r="M23" s="1"/>
      <c r="N23" s="1"/>
      <c r="O23" s="1"/>
      <c r="P23" s="1"/>
      <c r="Q23" s="1"/>
      <c r="T23" s="250"/>
      <c r="U23" s="251">
        <v>11</v>
      </c>
      <c r="V23" s="252" t="s">
        <v>82</v>
      </c>
      <c r="W23" s="251">
        <v>2019</v>
      </c>
      <c r="X23" s="250"/>
    </row>
    <row r="24" spans="1:24" ht="12" customHeight="1" x14ac:dyDescent="0.2">
      <c r="B24" s="1"/>
      <c r="C24" s="1"/>
      <c r="D24" s="1"/>
      <c r="E24" s="1"/>
      <c r="F24" s="1"/>
      <c r="G24" s="1"/>
      <c r="H24" s="1"/>
      <c r="I24" s="1"/>
      <c r="J24" s="1"/>
      <c r="K24" s="1"/>
      <c r="L24" s="1"/>
      <c r="M24" s="1"/>
      <c r="N24" s="1"/>
      <c r="O24" s="1"/>
      <c r="P24" s="1"/>
      <c r="Q24" s="1"/>
      <c r="T24" s="250"/>
      <c r="U24" s="251">
        <v>12</v>
      </c>
      <c r="V24" s="252" t="s">
        <v>83</v>
      </c>
      <c r="W24" s="251">
        <v>2020</v>
      </c>
      <c r="X24" s="250"/>
    </row>
    <row r="25" spans="1:24" ht="12" customHeight="1" x14ac:dyDescent="0.2">
      <c r="B25" s="1"/>
      <c r="C25" s="1"/>
      <c r="D25" s="1"/>
      <c r="E25" s="1"/>
      <c r="F25" s="1"/>
      <c r="G25" s="1"/>
      <c r="H25" s="1"/>
      <c r="I25" s="1"/>
      <c r="J25" s="1"/>
      <c r="K25" s="1"/>
      <c r="L25" s="1"/>
      <c r="M25" s="1"/>
      <c r="N25" s="1"/>
      <c r="O25" s="1"/>
      <c r="P25" s="1"/>
      <c r="Q25" s="1"/>
      <c r="T25" s="250"/>
      <c r="U25" s="250"/>
      <c r="V25" s="250"/>
      <c r="W25" s="250"/>
      <c r="X25" s="250"/>
    </row>
    <row r="26" spans="1:24" ht="12" customHeight="1" x14ac:dyDescent="0.2">
      <c r="B26" s="1"/>
      <c r="C26" s="1"/>
      <c r="D26" s="1"/>
      <c r="E26" s="1"/>
      <c r="F26" s="1"/>
      <c r="G26" s="1"/>
      <c r="H26" s="1"/>
      <c r="I26" s="1"/>
      <c r="J26" s="1"/>
      <c r="K26" s="1"/>
      <c r="L26" s="1"/>
      <c r="M26" s="1"/>
      <c r="N26" s="1"/>
      <c r="O26" s="1"/>
      <c r="P26" s="1"/>
      <c r="Q26" s="1"/>
      <c r="T26" s="250"/>
      <c r="U26" s="250"/>
      <c r="V26" s="250"/>
      <c r="W26" s="250"/>
      <c r="X26" s="250"/>
    </row>
    <row r="27" spans="1:24" ht="12" customHeight="1" x14ac:dyDescent="0.2">
      <c r="B27" s="1"/>
      <c r="C27" s="1"/>
      <c r="D27" s="1"/>
      <c r="E27" s="1"/>
      <c r="F27" s="1"/>
      <c r="G27" s="1"/>
      <c r="H27" s="1"/>
      <c r="I27" s="1"/>
      <c r="J27" s="1"/>
      <c r="K27" s="1"/>
      <c r="L27" s="1"/>
      <c r="M27" s="1"/>
      <c r="N27" s="1"/>
      <c r="O27" s="1"/>
      <c r="P27" s="1"/>
      <c r="Q27" s="1"/>
      <c r="T27" s="250"/>
      <c r="U27" s="267"/>
      <c r="V27" s="267"/>
      <c r="W27" s="267"/>
      <c r="X27" s="250"/>
    </row>
    <row r="28" spans="1:24" ht="12" customHeight="1" x14ac:dyDescent="0.2">
      <c r="B28" s="1"/>
      <c r="C28" s="1"/>
      <c r="D28" s="1"/>
      <c r="E28" s="1"/>
      <c r="F28" s="1"/>
      <c r="G28" s="1"/>
      <c r="H28" s="1"/>
      <c r="I28" s="1"/>
      <c r="J28" s="1"/>
      <c r="K28" s="1"/>
      <c r="L28" s="1"/>
      <c r="M28" s="1"/>
      <c r="N28" s="1"/>
      <c r="O28" s="1"/>
      <c r="P28" s="1"/>
      <c r="Q28" s="1"/>
      <c r="T28" s="250"/>
      <c r="U28" s="267"/>
      <c r="V28" s="267"/>
      <c r="W28" s="267"/>
      <c r="X28" s="250"/>
    </row>
    <row r="29" spans="1:24" ht="12" customHeight="1" x14ac:dyDescent="0.2">
      <c r="B29" s="1"/>
      <c r="C29" s="1"/>
      <c r="D29" s="1"/>
      <c r="E29" s="1"/>
      <c r="F29" s="1"/>
      <c r="G29" s="1"/>
      <c r="H29" s="1"/>
      <c r="I29" s="1"/>
      <c r="J29" s="1"/>
      <c r="K29" s="1"/>
      <c r="L29" s="1"/>
      <c r="M29" s="1"/>
      <c r="N29" s="1"/>
      <c r="O29" s="1"/>
      <c r="P29" s="1"/>
      <c r="Q29" s="1"/>
    </row>
    <row r="30" spans="1:24" ht="12" customHeight="1" x14ac:dyDescent="0.2">
      <c r="B30" s="1"/>
      <c r="C30" s="1"/>
      <c r="D30" s="1"/>
      <c r="E30" s="1"/>
      <c r="F30" s="1"/>
      <c r="G30" s="1"/>
      <c r="H30" s="1"/>
      <c r="I30" s="1"/>
      <c r="J30" s="1"/>
      <c r="K30" s="1"/>
      <c r="L30" s="1"/>
      <c r="M30" s="1"/>
      <c r="N30" s="1"/>
      <c r="O30" s="1"/>
      <c r="P30" s="1"/>
      <c r="Q30" s="1"/>
    </row>
    <row r="31" spans="1:24" ht="12" customHeight="1" x14ac:dyDescent="0.2">
      <c r="B31" s="1"/>
      <c r="C31" s="1"/>
      <c r="D31" s="1"/>
      <c r="E31" s="1"/>
      <c r="F31" s="1"/>
      <c r="G31" s="1"/>
      <c r="H31" s="1"/>
      <c r="I31" s="1"/>
      <c r="J31" s="1"/>
      <c r="K31" s="1"/>
      <c r="L31" s="1"/>
      <c r="M31" s="1"/>
      <c r="N31" s="1"/>
      <c r="O31" s="1"/>
      <c r="P31" s="1"/>
      <c r="Q31" s="1"/>
    </row>
    <row r="32" spans="1:24" ht="12" customHeight="1" x14ac:dyDescent="0.2">
      <c r="B32" s="1"/>
      <c r="C32" s="1"/>
      <c r="D32" s="1"/>
      <c r="E32" s="1"/>
      <c r="F32" s="1"/>
      <c r="G32" s="1"/>
      <c r="H32" s="1"/>
      <c r="I32" s="1"/>
      <c r="J32" s="1"/>
      <c r="K32" s="1"/>
      <c r="L32" s="1"/>
      <c r="M32" s="1"/>
      <c r="N32" s="1"/>
      <c r="O32" s="1"/>
      <c r="P32" s="1"/>
      <c r="Q32" s="1"/>
    </row>
    <row r="33" spans="2:17" ht="12" customHeight="1" x14ac:dyDescent="0.2">
      <c r="B33" s="1"/>
      <c r="C33" s="1"/>
      <c r="D33" s="1"/>
      <c r="E33" s="1"/>
      <c r="F33" s="1"/>
      <c r="G33" s="1"/>
      <c r="H33" s="1"/>
      <c r="I33" s="1"/>
      <c r="J33" s="1"/>
      <c r="K33" s="1"/>
      <c r="L33" s="1"/>
      <c r="M33" s="1"/>
      <c r="N33" s="1"/>
      <c r="O33" s="1"/>
      <c r="P33" s="1"/>
      <c r="Q33" s="1"/>
    </row>
    <row r="34" spans="2:17" ht="12" x14ac:dyDescent="0.2">
      <c r="B34" s="1"/>
      <c r="C34" s="1"/>
      <c r="D34" s="1"/>
      <c r="E34" s="1"/>
      <c r="F34" s="1"/>
      <c r="G34" s="1"/>
      <c r="H34" s="1"/>
      <c r="I34" s="1"/>
      <c r="J34" s="1"/>
      <c r="K34" s="1"/>
      <c r="L34" s="1"/>
      <c r="M34" s="1"/>
      <c r="N34" s="1"/>
      <c r="O34" s="1"/>
      <c r="P34" s="1"/>
      <c r="Q34" s="1"/>
    </row>
    <row r="35" spans="2:17" ht="12" x14ac:dyDescent="0.2">
      <c r="B35" s="1"/>
      <c r="C35" s="1"/>
      <c r="D35" s="1"/>
      <c r="E35" s="1"/>
      <c r="F35" s="1"/>
      <c r="G35" s="1"/>
      <c r="H35" s="1"/>
      <c r="I35" s="1"/>
      <c r="J35" s="1"/>
      <c r="K35" s="1"/>
      <c r="L35" s="1"/>
      <c r="M35" s="1"/>
      <c r="N35" s="1"/>
      <c r="O35" s="1"/>
      <c r="P35" s="1"/>
      <c r="Q35" s="1"/>
    </row>
    <row r="36" spans="2:17" ht="12" x14ac:dyDescent="0.2">
      <c r="B36" s="1"/>
      <c r="C36" s="1"/>
      <c r="D36" s="1"/>
      <c r="E36" s="1"/>
      <c r="F36" s="1"/>
      <c r="G36" s="1"/>
      <c r="H36" s="1"/>
      <c r="I36" s="1"/>
      <c r="J36" s="1"/>
      <c r="K36" s="1"/>
      <c r="L36" s="1"/>
      <c r="M36" s="1"/>
      <c r="N36" s="1"/>
      <c r="O36" s="1"/>
      <c r="P36" s="1"/>
      <c r="Q36" s="1"/>
    </row>
    <row r="37" spans="2:17" ht="12" x14ac:dyDescent="0.2">
      <c r="B37" s="1"/>
      <c r="C37" s="1"/>
      <c r="D37" s="1"/>
      <c r="E37" s="1"/>
      <c r="F37" s="1"/>
      <c r="G37" s="1"/>
      <c r="H37" s="1"/>
      <c r="I37" s="1"/>
      <c r="J37" s="1"/>
      <c r="K37" s="1"/>
      <c r="L37" s="1"/>
      <c r="M37" s="1"/>
      <c r="N37" s="1"/>
      <c r="O37" s="1"/>
      <c r="P37" s="1"/>
      <c r="Q37" s="1"/>
    </row>
    <row r="38" spans="2:17" ht="12" x14ac:dyDescent="0.2">
      <c r="B38" s="1"/>
      <c r="C38" s="1"/>
      <c r="D38" s="1"/>
      <c r="E38" s="1"/>
      <c r="F38" s="1"/>
      <c r="G38" s="1"/>
      <c r="H38" s="1"/>
      <c r="I38" s="1"/>
      <c r="J38" s="1"/>
      <c r="K38" s="1"/>
      <c r="L38" s="1"/>
      <c r="M38" s="1"/>
      <c r="N38" s="1"/>
      <c r="O38" s="1"/>
      <c r="P38" s="1"/>
      <c r="Q38" s="1"/>
    </row>
  </sheetData>
  <mergeCells count="20">
    <mergeCell ref="A17:B17"/>
    <mergeCell ref="A16:B16"/>
    <mergeCell ref="A15:B15"/>
    <mergeCell ref="A14:B14"/>
    <mergeCell ref="A13:B13"/>
    <mergeCell ref="P4:Q7"/>
    <mergeCell ref="A7:C7"/>
    <mergeCell ref="O10:Q10"/>
    <mergeCell ref="A4:C4"/>
    <mergeCell ref="A5:C5"/>
    <mergeCell ref="C10:N10"/>
    <mergeCell ref="A6:C6"/>
    <mergeCell ref="F4:K4"/>
    <mergeCell ref="F6:G6"/>
    <mergeCell ref="F8:G8"/>
    <mergeCell ref="F5:G5"/>
    <mergeCell ref="F7:G7"/>
    <mergeCell ref="A11:B11"/>
    <mergeCell ref="A10:B10"/>
    <mergeCell ref="A12:B12"/>
  </mergeCells>
  <dataValidations count="3">
    <dataValidation type="list" allowBlank="1" showInputMessage="1" showErrorMessage="1" sqref="D4:D5">
      <formula1>$W$13:$W$24</formula1>
    </dataValidation>
    <dataValidation type="list" allowBlank="1" showInputMessage="1" showErrorMessage="1" sqref="D6">
      <formula1>$V$13:$V$24</formula1>
    </dataValidation>
    <dataValidation type="list" allowBlank="1" showInputMessage="1" showErrorMessage="1" sqref="D7">
      <formula1>$U$13:$U$24</formula1>
    </dataValidation>
  </dataValidations>
  <pageMargins left="0.51181102362204722" right="0.51181102362204722" top="0.59055118110236227" bottom="0.59055118110236227" header="0.31496062992125984" footer="0.31496062992125984"/>
  <pageSetup paperSize="9" orientation="landscape" horizontalDpi="300" verticalDpi="300" r:id="rId1"/>
  <ignoredErrors>
    <ignoredError sqref="I6:I7 K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229"/>
  <sheetViews>
    <sheetView zoomScale="90" zoomScaleNormal="90" zoomScaleSheetLayoutView="100" workbookViewId="0">
      <pane xSplit="1" ySplit="6" topLeftCell="B115" activePane="bottomRight" state="frozenSplit"/>
      <selection pane="topRight" activeCell="L1" sqref="L1"/>
      <selection pane="bottomLeft" activeCell="A14" sqref="A14"/>
      <selection pane="bottomRight" activeCell="G135" sqref="G135"/>
    </sheetView>
  </sheetViews>
  <sheetFormatPr baseColWidth="10" defaultColWidth="11.7109375" defaultRowHeight="12" x14ac:dyDescent="0.2"/>
  <cols>
    <col min="1" max="1" width="17" style="1" customWidth="1"/>
    <col min="2" max="2" width="6.7109375" style="39" customWidth="1"/>
    <col min="3" max="3" width="8.7109375" style="1" customWidth="1"/>
    <col min="4" max="4" width="7.7109375" style="1" customWidth="1"/>
    <col min="5" max="5" width="8.7109375" style="6" customWidth="1"/>
    <col min="6" max="6" width="7.7109375" style="1" customWidth="1"/>
    <col min="7" max="9" width="7.7109375" customWidth="1"/>
    <col min="10" max="10" width="7.7109375" style="1" customWidth="1"/>
    <col min="11" max="11" width="7.7109375" style="6" customWidth="1"/>
    <col min="12" max="12" width="7.7109375" customWidth="1"/>
    <col min="13" max="13" width="7.7109375" style="6" customWidth="1"/>
    <col min="14" max="14" width="7.7109375" customWidth="1"/>
    <col min="15" max="16" width="7.7109375" style="1" customWidth="1"/>
    <col min="17" max="17" width="7.7109375" style="6" customWidth="1"/>
    <col min="18" max="18" width="32.42578125" style="1" customWidth="1"/>
    <col min="19" max="20" width="11.7109375" customWidth="1"/>
    <col min="22" max="23" width="11.7109375" customWidth="1"/>
  </cols>
  <sheetData>
    <row r="1" spans="1:25" ht="15.75" x14ac:dyDescent="0.25">
      <c r="A1" s="53" t="s">
        <v>6</v>
      </c>
      <c r="B1" s="53"/>
      <c r="C1" s="53"/>
      <c r="D1" s="53"/>
      <c r="E1" s="53"/>
      <c r="F1" s="53"/>
      <c r="G1" s="53"/>
      <c r="H1" s="53"/>
      <c r="I1" s="53"/>
      <c r="J1" s="53"/>
      <c r="K1" s="263" t="s">
        <v>96</v>
      </c>
      <c r="L1" s="317" t="s">
        <v>97</v>
      </c>
      <c r="M1" s="317"/>
      <c r="N1" s="317"/>
      <c r="O1" s="317"/>
      <c r="P1" s="317"/>
      <c r="Q1" s="317"/>
      <c r="R1" s="262"/>
    </row>
    <row r="2" spans="1:25" ht="15.75" x14ac:dyDescent="0.25">
      <c r="A2" s="325" t="s">
        <v>38</v>
      </c>
      <c r="B2" s="325"/>
      <c r="C2" s="325"/>
      <c r="D2" s="325"/>
      <c r="E2" s="325"/>
      <c r="F2" s="325"/>
      <c r="G2" s="325"/>
      <c r="H2" s="325"/>
      <c r="I2" s="325"/>
      <c r="J2" s="325"/>
      <c r="K2" s="325"/>
      <c r="L2" s="325"/>
      <c r="M2" s="100"/>
      <c r="N2" s="100"/>
      <c r="O2" s="100"/>
      <c r="P2" s="100"/>
      <c r="Q2" s="104"/>
      <c r="R2" s="28"/>
    </row>
    <row r="3" spans="1:25" s="1" customFormat="1" ht="12" customHeight="1" thickBot="1" x14ac:dyDescent="0.3">
      <c r="A3" s="23"/>
      <c r="B3" s="38"/>
      <c r="C3" s="11"/>
      <c r="D3" s="11"/>
      <c r="E3" s="12"/>
      <c r="F3" s="11"/>
      <c r="G3" s="11"/>
      <c r="H3" s="11"/>
      <c r="I3" s="11"/>
      <c r="J3" s="11"/>
      <c r="K3" s="12"/>
      <c r="L3" s="13"/>
      <c r="M3" s="99"/>
      <c r="N3" s="134"/>
      <c r="O3" s="134"/>
      <c r="P3" s="134"/>
      <c r="Q3" s="12"/>
      <c r="U3"/>
      <c r="V3"/>
      <c r="W3"/>
      <c r="X3"/>
      <c r="Y3"/>
    </row>
    <row r="4" spans="1:25" x14ac:dyDescent="0.2">
      <c r="A4" s="326" t="s">
        <v>10</v>
      </c>
      <c r="B4" s="326"/>
      <c r="C4" s="326"/>
      <c r="D4" s="326"/>
      <c r="E4" s="326"/>
      <c r="F4" s="326"/>
      <c r="G4" s="326"/>
      <c r="H4" s="326"/>
      <c r="I4" s="326"/>
      <c r="J4" s="326"/>
      <c r="K4" s="326"/>
      <c r="L4" s="326"/>
      <c r="M4" s="326"/>
      <c r="N4" s="326"/>
      <c r="O4" s="330" t="s">
        <v>11</v>
      </c>
      <c r="P4" s="331"/>
      <c r="Q4" s="332"/>
      <c r="R4" s="132" t="s">
        <v>7</v>
      </c>
    </row>
    <row r="5" spans="1:25" s="7" customFormat="1" x14ac:dyDescent="0.2">
      <c r="A5" s="118">
        <f t="shared" ref="A5:R5" si="0">COLUMN(A5)</f>
        <v>1</v>
      </c>
      <c r="B5" s="33">
        <f t="shared" si="0"/>
        <v>2</v>
      </c>
      <c r="C5" s="33">
        <f t="shared" si="0"/>
        <v>3</v>
      </c>
      <c r="D5" s="33">
        <f t="shared" si="0"/>
        <v>4</v>
      </c>
      <c r="E5" s="34">
        <f t="shared" si="0"/>
        <v>5</v>
      </c>
      <c r="F5" s="33">
        <f t="shared" si="0"/>
        <v>6</v>
      </c>
      <c r="G5" s="33">
        <f t="shared" si="0"/>
        <v>7</v>
      </c>
      <c r="H5" s="33">
        <f t="shared" si="0"/>
        <v>8</v>
      </c>
      <c r="I5" s="34">
        <f t="shared" si="0"/>
        <v>9</v>
      </c>
      <c r="J5" s="34">
        <f t="shared" si="0"/>
        <v>10</v>
      </c>
      <c r="K5" s="34">
        <f t="shared" si="0"/>
        <v>11</v>
      </c>
      <c r="L5" s="34">
        <f t="shared" si="0"/>
        <v>12</v>
      </c>
      <c r="M5" s="34">
        <f t="shared" si="0"/>
        <v>13</v>
      </c>
      <c r="N5" s="55">
        <f t="shared" si="0"/>
        <v>14</v>
      </c>
      <c r="O5" s="57">
        <f t="shared" si="0"/>
        <v>15</v>
      </c>
      <c r="P5" s="34">
        <f t="shared" si="0"/>
        <v>16</v>
      </c>
      <c r="Q5" s="55">
        <f t="shared" si="0"/>
        <v>17</v>
      </c>
      <c r="R5" s="138">
        <f t="shared" si="0"/>
        <v>18</v>
      </c>
      <c r="U5"/>
      <c r="V5"/>
      <c r="W5"/>
      <c r="X5"/>
      <c r="Y5"/>
    </row>
    <row r="6" spans="1:25" s="3" customFormat="1" ht="57.95" customHeight="1" thickBot="1" x14ac:dyDescent="0.25">
      <c r="A6" s="47" t="s">
        <v>3</v>
      </c>
      <c r="B6" s="47" t="s">
        <v>14</v>
      </c>
      <c r="C6" s="48" t="s">
        <v>0</v>
      </c>
      <c r="D6" s="48" t="s">
        <v>1</v>
      </c>
      <c r="E6" s="49" t="s">
        <v>2</v>
      </c>
      <c r="F6" s="48" t="s">
        <v>44</v>
      </c>
      <c r="G6" s="48" t="s">
        <v>5</v>
      </c>
      <c r="H6" s="48" t="s">
        <v>85</v>
      </c>
      <c r="I6" s="49" t="s">
        <v>45</v>
      </c>
      <c r="J6" s="49" t="s">
        <v>46</v>
      </c>
      <c r="K6" s="49" t="s">
        <v>37</v>
      </c>
      <c r="L6" s="49" t="s">
        <v>90</v>
      </c>
      <c r="M6" s="49" t="s">
        <v>91</v>
      </c>
      <c r="N6" s="56" t="s">
        <v>92</v>
      </c>
      <c r="O6" s="58" t="s">
        <v>47</v>
      </c>
      <c r="P6" s="59" t="s">
        <v>93</v>
      </c>
      <c r="Q6" s="52" t="s">
        <v>48</v>
      </c>
      <c r="R6" s="245"/>
      <c r="U6"/>
      <c r="V6"/>
      <c r="W6"/>
      <c r="X6"/>
      <c r="Y6"/>
    </row>
    <row r="7" spans="1:25" s="2" customFormat="1" x14ac:dyDescent="0.2">
      <c r="A7" s="119">
        <v>39814</v>
      </c>
      <c r="B7" s="50">
        <f t="shared" ref="B7:B18" si="1">NETWORKDAYS(A7,EOMONTH(A7,0),FEIERTAGE)/DAY(EOMONTH(A7,0))</f>
        <v>0.64516129032258063</v>
      </c>
      <c r="C7" s="44">
        <v>30305</v>
      </c>
      <c r="D7" s="44">
        <v>29</v>
      </c>
      <c r="E7" s="45">
        <v>26147</v>
      </c>
      <c r="F7" s="44">
        <v>168</v>
      </c>
      <c r="G7" s="44">
        <v>78</v>
      </c>
      <c r="H7" s="44">
        <v>1965</v>
      </c>
      <c r="I7" s="45">
        <v>631</v>
      </c>
      <c r="J7" s="45">
        <v>383</v>
      </c>
      <c r="K7" s="45">
        <v>869</v>
      </c>
      <c r="L7" s="45">
        <v>35</v>
      </c>
      <c r="M7" s="45">
        <v>1882</v>
      </c>
      <c r="N7" s="71">
        <v>1960</v>
      </c>
      <c r="O7" s="75">
        <f>E7+F7</f>
        <v>26315</v>
      </c>
      <c r="P7" s="75">
        <f>I7+J7</f>
        <v>1014</v>
      </c>
      <c r="Q7" s="75">
        <f>K7+P7</f>
        <v>1883</v>
      </c>
      <c r="R7" s="46" t="s">
        <v>23</v>
      </c>
      <c r="U7"/>
      <c r="V7"/>
      <c r="W7"/>
      <c r="X7"/>
      <c r="Y7"/>
    </row>
    <row r="8" spans="1:25" s="4" customFormat="1" x14ac:dyDescent="0.2">
      <c r="A8" s="120">
        <v>39845</v>
      </c>
      <c r="B8" s="50">
        <f t="shared" si="1"/>
        <v>0.7142857142857143</v>
      </c>
      <c r="C8" s="16">
        <v>31074</v>
      </c>
      <c r="D8" s="16">
        <v>36</v>
      </c>
      <c r="E8" s="17">
        <v>26503</v>
      </c>
      <c r="F8" s="16">
        <v>188</v>
      </c>
      <c r="G8" s="16">
        <v>81</v>
      </c>
      <c r="H8" s="16">
        <v>2075</v>
      </c>
      <c r="I8" s="17">
        <v>707</v>
      </c>
      <c r="J8" s="17">
        <v>450</v>
      </c>
      <c r="K8" s="17">
        <v>993</v>
      </c>
      <c r="L8" s="17">
        <v>41</v>
      </c>
      <c r="M8" s="17">
        <v>2149</v>
      </c>
      <c r="N8" s="72">
        <v>2230</v>
      </c>
      <c r="O8" s="75">
        <f t="shared" ref="O8:O18" si="2">E8+F8</f>
        <v>26691</v>
      </c>
      <c r="P8" s="75">
        <f t="shared" ref="P8:P18" si="3">I8+J8</f>
        <v>1157</v>
      </c>
      <c r="Q8" s="75">
        <f t="shared" ref="Q8:Q18" si="4">K8+P8</f>
        <v>2150</v>
      </c>
      <c r="R8" s="243" t="s">
        <v>24</v>
      </c>
      <c r="U8"/>
      <c r="V8"/>
      <c r="W8"/>
      <c r="X8"/>
      <c r="Y8"/>
    </row>
    <row r="9" spans="1:25" s="4" customFormat="1" x14ac:dyDescent="0.2">
      <c r="A9" s="120">
        <v>39873</v>
      </c>
      <c r="B9" s="50">
        <f t="shared" si="1"/>
        <v>0.70967741935483875</v>
      </c>
      <c r="C9" s="16">
        <v>32268</v>
      </c>
      <c r="D9" s="16">
        <v>91</v>
      </c>
      <c r="E9" s="17">
        <v>27240</v>
      </c>
      <c r="F9" s="16">
        <v>253</v>
      </c>
      <c r="G9" s="16">
        <v>68</v>
      </c>
      <c r="H9" s="16">
        <v>2162</v>
      </c>
      <c r="I9" s="17">
        <v>837</v>
      </c>
      <c r="J9" s="17">
        <v>514</v>
      </c>
      <c r="K9" s="17">
        <v>1065</v>
      </c>
      <c r="L9" s="17">
        <v>37</v>
      </c>
      <c r="M9" s="17">
        <v>2416</v>
      </c>
      <c r="N9" s="72">
        <v>2484</v>
      </c>
      <c r="O9" s="75">
        <f t="shared" si="2"/>
        <v>27493</v>
      </c>
      <c r="P9" s="75">
        <f t="shared" si="3"/>
        <v>1351</v>
      </c>
      <c r="Q9" s="75">
        <f t="shared" si="4"/>
        <v>2416</v>
      </c>
      <c r="R9" s="243" t="s">
        <v>69</v>
      </c>
      <c r="U9"/>
      <c r="V9"/>
      <c r="W9"/>
      <c r="X9"/>
      <c r="Y9"/>
    </row>
    <row r="10" spans="1:25" s="4" customFormat="1" x14ac:dyDescent="0.2">
      <c r="A10" s="120">
        <v>39904</v>
      </c>
      <c r="B10" s="50">
        <f t="shared" si="1"/>
        <v>0.66666666666666663</v>
      </c>
      <c r="C10" s="16">
        <v>34388</v>
      </c>
      <c r="D10" s="16">
        <v>390</v>
      </c>
      <c r="E10" s="17">
        <v>28643</v>
      </c>
      <c r="F10" s="16">
        <v>391</v>
      </c>
      <c r="G10" s="16">
        <v>80</v>
      </c>
      <c r="H10" s="16">
        <v>2311</v>
      </c>
      <c r="I10" s="17">
        <v>861</v>
      </c>
      <c r="J10" s="17">
        <v>544</v>
      </c>
      <c r="K10" s="17">
        <v>1114</v>
      </c>
      <c r="L10" s="17">
        <v>55</v>
      </c>
      <c r="M10" s="17">
        <v>2519</v>
      </c>
      <c r="N10" s="72">
        <v>2599</v>
      </c>
      <c r="O10" s="75">
        <f t="shared" si="2"/>
        <v>29034</v>
      </c>
      <c r="P10" s="75">
        <f t="shared" si="3"/>
        <v>1405</v>
      </c>
      <c r="Q10" s="75">
        <f t="shared" si="4"/>
        <v>2519</v>
      </c>
      <c r="R10" s="243" t="s">
        <v>22</v>
      </c>
      <c r="U10"/>
      <c r="V10"/>
      <c r="W10"/>
      <c r="X10"/>
      <c r="Y10"/>
    </row>
    <row r="11" spans="1:25" s="2" customFormat="1" x14ac:dyDescent="0.2">
      <c r="A11" s="121">
        <v>39934</v>
      </c>
      <c r="B11" s="50">
        <f t="shared" si="1"/>
        <v>0.61290322580645162</v>
      </c>
      <c r="C11" s="14">
        <v>34587</v>
      </c>
      <c r="D11" s="14">
        <v>603</v>
      </c>
      <c r="E11" s="15">
        <v>28660</v>
      </c>
      <c r="F11" s="14">
        <v>429</v>
      </c>
      <c r="G11" s="14">
        <v>132</v>
      </c>
      <c r="H11" s="14">
        <v>2288</v>
      </c>
      <c r="I11" s="15">
        <v>828</v>
      </c>
      <c r="J11" s="15">
        <v>508</v>
      </c>
      <c r="K11" s="15">
        <v>1074</v>
      </c>
      <c r="L11" s="15">
        <v>64</v>
      </c>
      <c r="M11" s="15">
        <v>2410</v>
      </c>
      <c r="N11" s="73">
        <v>2542</v>
      </c>
      <c r="O11" s="75">
        <f t="shared" si="2"/>
        <v>29089</v>
      </c>
      <c r="P11" s="75">
        <f t="shared" si="3"/>
        <v>1336</v>
      </c>
      <c r="Q11" s="75">
        <f t="shared" si="4"/>
        <v>2410</v>
      </c>
      <c r="R11" s="243" t="s">
        <v>23</v>
      </c>
      <c r="U11"/>
      <c r="V11"/>
      <c r="W11"/>
      <c r="X11"/>
      <c r="Y11"/>
    </row>
    <row r="12" spans="1:25" s="2" customFormat="1" x14ac:dyDescent="0.2">
      <c r="A12" s="121">
        <v>39965</v>
      </c>
      <c r="B12" s="50">
        <f t="shared" si="1"/>
        <v>0.66666666666666663</v>
      </c>
      <c r="C12" s="14">
        <v>35184</v>
      </c>
      <c r="D12" s="14">
        <v>605</v>
      </c>
      <c r="E12" s="15">
        <v>28876</v>
      </c>
      <c r="F12" s="14">
        <v>447</v>
      </c>
      <c r="G12" s="14">
        <v>142</v>
      </c>
      <c r="H12" s="14">
        <v>2406</v>
      </c>
      <c r="I12" s="15">
        <v>925</v>
      </c>
      <c r="J12" s="15">
        <v>542</v>
      </c>
      <c r="K12" s="15">
        <v>1170</v>
      </c>
      <c r="L12" s="15">
        <v>69</v>
      </c>
      <c r="M12" s="15">
        <v>2638</v>
      </c>
      <c r="N12" s="73">
        <v>2780</v>
      </c>
      <c r="O12" s="75">
        <f t="shared" si="2"/>
        <v>29323</v>
      </c>
      <c r="P12" s="75">
        <f t="shared" si="3"/>
        <v>1467</v>
      </c>
      <c r="Q12" s="75">
        <f t="shared" si="4"/>
        <v>2637</v>
      </c>
      <c r="R12" s="243" t="s">
        <v>22</v>
      </c>
      <c r="U12"/>
      <c r="V12"/>
      <c r="W12"/>
      <c r="X12"/>
      <c r="Y12"/>
    </row>
    <row r="13" spans="1:25" s="2" customFormat="1" ht="12" customHeight="1" x14ac:dyDescent="0.2">
      <c r="A13" s="121">
        <v>39995</v>
      </c>
      <c r="B13" s="50">
        <f t="shared" si="1"/>
        <v>0.74193548387096775</v>
      </c>
      <c r="C13" s="14">
        <v>37345</v>
      </c>
      <c r="D13" s="14">
        <v>561</v>
      </c>
      <c r="E13" s="15">
        <v>30743</v>
      </c>
      <c r="F13" s="14">
        <v>466</v>
      </c>
      <c r="G13" s="14">
        <v>130</v>
      </c>
      <c r="H13" s="14">
        <v>2572</v>
      </c>
      <c r="I13" s="15">
        <v>967</v>
      </c>
      <c r="J13" s="15">
        <v>594</v>
      </c>
      <c r="K13" s="15">
        <v>1245</v>
      </c>
      <c r="L13" s="15">
        <v>66</v>
      </c>
      <c r="M13" s="15">
        <v>2807</v>
      </c>
      <c r="N13" s="73">
        <v>2937</v>
      </c>
      <c r="O13" s="75">
        <f t="shared" si="2"/>
        <v>31209</v>
      </c>
      <c r="P13" s="75">
        <f t="shared" si="3"/>
        <v>1561</v>
      </c>
      <c r="Q13" s="75">
        <f t="shared" si="4"/>
        <v>2806</v>
      </c>
      <c r="R13" s="243" t="s">
        <v>23</v>
      </c>
      <c r="U13"/>
      <c r="V13"/>
      <c r="W13"/>
      <c r="X13"/>
      <c r="Y13"/>
    </row>
    <row r="14" spans="1:25" s="2" customFormat="1" x14ac:dyDescent="0.2">
      <c r="A14" s="121">
        <v>40026</v>
      </c>
      <c r="B14" s="50">
        <f t="shared" si="1"/>
        <v>0.67741935483870963</v>
      </c>
      <c r="C14" s="14">
        <v>35968</v>
      </c>
      <c r="D14" s="14">
        <v>684</v>
      </c>
      <c r="E14" s="15">
        <v>29941</v>
      </c>
      <c r="F14" s="14">
        <v>535</v>
      </c>
      <c r="G14" s="14">
        <v>107</v>
      </c>
      <c r="H14" s="14">
        <v>2401</v>
      </c>
      <c r="I14" s="15">
        <v>819</v>
      </c>
      <c r="J14" s="15">
        <v>456</v>
      </c>
      <c r="K14" s="15">
        <v>953</v>
      </c>
      <c r="L14" s="15">
        <v>72</v>
      </c>
      <c r="M14" s="15">
        <v>2227</v>
      </c>
      <c r="N14" s="73">
        <v>2334</v>
      </c>
      <c r="O14" s="75">
        <f t="shared" si="2"/>
        <v>30476</v>
      </c>
      <c r="P14" s="75">
        <f t="shared" si="3"/>
        <v>1275</v>
      </c>
      <c r="Q14" s="75">
        <f t="shared" si="4"/>
        <v>2228</v>
      </c>
      <c r="R14" s="243" t="s">
        <v>23</v>
      </c>
      <c r="U14"/>
      <c r="V14"/>
      <c r="W14"/>
      <c r="X14"/>
      <c r="Y14"/>
    </row>
    <row r="15" spans="1:25" s="2" customFormat="1" x14ac:dyDescent="0.2">
      <c r="A15" s="122">
        <v>40057</v>
      </c>
      <c r="B15" s="50">
        <f t="shared" si="1"/>
        <v>0.73333333333333328</v>
      </c>
      <c r="C15" s="14">
        <v>35587</v>
      </c>
      <c r="D15" s="14">
        <v>489</v>
      </c>
      <c r="E15" s="15">
        <v>29257</v>
      </c>
      <c r="F15" s="14">
        <v>448</v>
      </c>
      <c r="G15" s="14">
        <v>130</v>
      </c>
      <c r="H15" s="14">
        <v>2492</v>
      </c>
      <c r="I15" s="15">
        <v>913</v>
      </c>
      <c r="J15" s="15">
        <v>558</v>
      </c>
      <c r="K15" s="15">
        <v>1229</v>
      </c>
      <c r="L15" s="15">
        <v>70</v>
      </c>
      <c r="M15" s="15">
        <v>2701</v>
      </c>
      <c r="N15" s="73">
        <v>2831</v>
      </c>
      <c r="O15" s="75">
        <f t="shared" si="2"/>
        <v>29705</v>
      </c>
      <c r="P15" s="75">
        <f t="shared" si="3"/>
        <v>1471</v>
      </c>
      <c r="Q15" s="75">
        <f t="shared" si="4"/>
        <v>2700</v>
      </c>
      <c r="R15" s="243" t="s">
        <v>22</v>
      </c>
      <c r="S15" s="8"/>
      <c r="U15"/>
      <c r="V15"/>
      <c r="W15"/>
      <c r="X15"/>
      <c r="Y15"/>
    </row>
    <row r="16" spans="1:25" s="2" customFormat="1" x14ac:dyDescent="0.2">
      <c r="A16" s="121">
        <v>40087</v>
      </c>
      <c r="B16" s="50">
        <f t="shared" si="1"/>
        <v>0.70967741935483875</v>
      </c>
      <c r="C16" s="14">
        <v>34452</v>
      </c>
      <c r="D16" s="14">
        <v>201</v>
      </c>
      <c r="E16" s="15">
        <v>28790</v>
      </c>
      <c r="F16" s="14">
        <v>376</v>
      </c>
      <c r="G16" s="14">
        <v>100</v>
      </c>
      <c r="H16" s="14">
        <v>2450</v>
      </c>
      <c r="I16" s="15">
        <v>878</v>
      </c>
      <c r="J16" s="15">
        <v>491</v>
      </c>
      <c r="K16" s="15">
        <v>1123</v>
      </c>
      <c r="L16" s="15">
        <v>42</v>
      </c>
      <c r="M16" s="15">
        <v>2492</v>
      </c>
      <c r="N16" s="73">
        <v>2592</v>
      </c>
      <c r="O16" s="75">
        <f t="shared" si="2"/>
        <v>29166</v>
      </c>
      <c r="P16" s="75">
        <f t="shared" si="3"/>
        <v>1369</v>
      </c>
      <c r="Q16" s="75">
        <f t="shared" si="4"/>
        <v>2492</v>
      </c>
      <c r="R16" s="243" t="s">
        <v>23</v>
      </c>
      <c r="U16"/>
      <c r="V16"/>
      <c r="W16"/>
      <c r="X16"/>
      <c r="Y16"/>
    </row>
    <row r="17" spans="1:25" s="2" customFormat="1" x14ac:dyDescent="0.2">
      <c r="A17" s="122">
        <v>40118</v>
      </c>
      <c r="B17" s="50">
        <f t="shared" si="1"/>
        <v>0.7</v>
      </c>
      <c r="C17" s="14">
        <v>32494</v>
      </c>
      <c r="D17" s="14">
        <v>95</v>
      </c>
      <c r="E17" s="15">
        <v>27194</v>
      </c>
      <c r="F17" s="15">
        <v>278</v>
      </c>
      <c r="G17" s="15">
        <v>53</v>
      </c>
      <c r="H17" s="15">
        <v>2288</v>
      </c>
      <c r="I17" s="15">
        <v>873</v>
      </c>
      <c r="J17" s="15">
        <v>517</v>
      </c>
      <c r="K17" s="15">
        <v>1166</v>
      </c>
      <c r="L17" s="15">
        <v>29</v>
      </c>
      <c r="M17" s="15">
        <v>2556</v>
      </c>
      <c r="N17" s="73">
        <v>2609</v>
      </c>
      <c r="O17" s="75">
        <f t="shared" si="2"/>
        <v>27472</v>
      </c>
      <c r="P17" s="75">
        <f t="shared" si="3"/>
        <v>1390</v>
      </c>
      <c r="Q17" s="75">
        <f t="shared" si="4"/>
        <v>2556</v>
      </c>
      <c r="R17" s="243" t="s">
        <v>22</v>
      </c>
      <c r="U17"/>
      <c r="V17"/>
      <c r="W17"/>
      <c r="X17"/>
      <c r="Y17"/>
    </row>
    <row r="18" spans="1:25" s="2" customFormat="1" ht="12.75" customHeight="1" thickBot="1" x14ac:dyDescent="0.25">
      <c r="A18" s="123">
        <v>40148</v>
      </c>
      <c r="B18" s="61">
        <f t="shared" si="1"/>
        <v>0.70967741935483875</v>
      </c>
      <c r="C18" s="62">
        <v>31403</v>
      </c>
      <c r="D18" s="62">
        <v>39</v>
      </c>
      <c r="E18" s="63">
        <v>26908</v>
      </c>
      <c r="F18" s="63">
        <v>217</v>
      </c>
      <c r="G18" s="63">
        <v>77</v>
      </c>
      <c r="H18" s="63">
        <v>2067</v>
      </c>
      <c r="I18" s="63">
        <v>762</v>
      </c>
      <c r="J18" s="63">
        <v>405</v>
      </c>
      <c r="K18" s="63">
        <v>901</v>
      </c>
      <c r="L18" s="63">
        <v>27</v>
      </c>
      <c r="M18" s="63">
        <v>2068</v>
      </c>
      <c r="N18" s="63">
        <v>2144</v>
      </c>
      <c r="O18" s="75">
        <f t="shared" si="2"/>
        <v>27125</v>
      </c>
      <c r="P18" s="75">
        <f t="shared" si="3"/>
        <v>1167</v>
      </c>
      <c r="Q18" s="75">
        <f t="shared" si="4"/>
        <v>2068</v>
      </c>
      <c r="R18" s="244" t="s">
        <v>23</v>
      </c>
      <c r="U18"/>
      <c r="V18"/>
      <c r="W18"/>
      <c r="X18"/>
      <c r="Y18"/>
    </row>
    <row r="19" spans="1:25" s="9" customFormat="1" ht="12.95" customHeight="1" thickTop="1" thickBot="1" x14ac:dyDescent="0.25">
      <c r="A19" s="29" t="s">
        <v>28</v>
      </c>
      <c r="B19" s="109">
        <f>SUBTOTAL(1,B7:B18)</f>
        <v>0.69061699948796729</v>
      </c>
      <c r="C19" s="64">
        <f>SUBTOTAL(1,C7:C18)</f>
        <v>33754.583333333336</v>
      </c>
      <c r="D19" s="64">
        <f t="shared" ref="D19:Q19" si="5">SUBTOTAL(1,D7:D18)</f>
        <v>318.58333333333331</v>
      </c>
      <c r="E19" s="64">
        <f t="shared" si="5"/>
        <v>28241.833333333332</v>
      </c>
      <c r="F19" s="64">
        <f t="shared" si="5"/>
        <v>349.66666666666669</v>
      </c>
      <c r="G19" s="64">
        <f t="shared" si="5"/>
        <v>98.166666666666671</v>
      </c>
      <c r="H19" s="64">
        <f t="shared" si="5"/>
        <v>2289.75</v>
      </c>
      <c r="I19" s="64">
        <f t="shared" si="5"/>
        <v>833.41666666666663</v>
      </c>
      <c r="J19" s="64">
        <f t="shared" si="5"/>
        <v>496.83333333333331</v>
      </c>
      <c r="K19" s="64">
        <f t="shared" si="5"/>
        <v>1075.1666666666667</v>
      </c>
      <c r="L19" s="64">
        <f t="shared" si="5"/>
        <v>50.583333333333336</v>
      </c>
      <c r="M19" s="64">
        <f t="shared" si="5"/>
        <v>2405.4166666666665</v>
      </c>
      <c r="N19" s="102">
        <f t="shared" si="5"/>
        <v>2503.5</v>
      </c>
      <c r="O19" s="105">
        <f t="shared" si="5"/>
        <v>28591.5</v>
      </c>
      <c r="P19" s="105">
        <f t="shared" si="5"/>
        <v>1330.25</v>
      </c>
      <c r="Q19" s="78">
        <f t="shared" si="5"/>
        <v>2405.4166666666665</v>
      </c>
      <c r="R19" s="41"/>
      <c r="U19"/>
      <c r="V19"/>
      <c r="W19"/>
      <c r="X19"/>
      <c r="Y19"/>
    </row>
    <row r="20" spans="1:25" x14ac:dyDescent="0.2">
      <c r="A20" s="124">
        <v>40179</v>
      </c>
      <c r="B20" s="50">
        <f t="shared" ref="B20:B31" si="6">NETWORKDAYS(A20,EOMONTH(A20,0),FEIERTAGE)/DAY(EOMONTH(A20,0))</f>
        <v>0.61290322580645162</v>
      </c>
      <c r="C20" s="18">
        <v>28786</v>
      </c>
      <c r="D20" s="18">
        <v>14</v>
      </c>
      <c r="E20" s="19">
        <v>24863</v>
      </c>
      <c r="F20" s="18">
        <v>147</v>
      </c>
      <c r="G20" s="18">
        <v>74</v>
      </c>
      <c r="H20" s="18">
        <v>1817</v>
      </c>
      <c r="I20" s="19">
        <v>643</v>
      </c>
      <c r="J20" s="19">
        <v>350</v>
      </c>
      <c r="K20" s="19">
        <v>852</v>
      </c>
      <c r="L20" s="19">
        <v>25</v>
      </c>
      <c r="M20" s="19">
        <v>1845</v>
      </c>
      <c r="N20" s="76">
        <v>1920</v>
      </c>
      <c r="O20" s="75">
        <f t="shared" ref="O20:O31" si="7">E20+F20</f>
        <v>25010</v>
      </c>
      <c r="P20" s="75">
        <f t="shared" ref="P20:P31" si="8">I20+J20</f>
        <v>993</v>
      </c>
      <c r="Q20" s="75">
        <f t="shared" ref="Q20:Q31" si="9">K20+P20</f>
        <v>1845</v>
      </c>
      <c r="R20" s="40" t="s">
        <v>23</v>
      </c>
    </row>
    <row r="21" spans="1:25" x14ac:dyDescent="0.2">
      <c r="A21" s="125">
        <v>40210</v>
      </c>
      <c r="B21" s="50">
        <f t="shared" si="6"/>
        <v>0.7142857142857143</v>
      </c>
      <c r="C21" s="18">
        <v>31595</v>
      </c>
      <c r="D21" s="18">
        <v>37</v>
      </c>
      <c r="E21" s="19">
        <v>26938</v>
      </c>
      <c r="F21" s="18">
        <v>189</v>
      </c>
      <c r="G21" s="18">
        <v>78</v>
      </c>
      <c r="H21" s="18">
        <v>2046</v>
      </c>
      <c r="I21" s="19">
        <v>781</v>
      </c>
      <c r="J21" s="19">
        <v>434</v>
      </c>
      <c r="K21" s="19">
        <v>1049</v>
      </c>
      <c r="L21" s="19">
        <v>43</v>
      </c>
      <c r="M21" s="19">
        <v>2264</v>
      </c>
      <c r="N21" s="76">
        <v>2343</v>
      </c>
      <c r="O21" s="75">
        <f t="shared" si="7"/>
        <v>27127</v>
      </c>
      <c r="P21" s="75">
        <f t="shared" si="8"/>
        <v>1215</v>
      </c>
      <c r="Q21" s="75">
        <f t="shared" si="9"/>
        <v>2264</v>
      </c>
      <c r="R21" s="22" t="s">
        <v>24</v>
      </c>
    </row>
    <row r="22" spans="1:25" x14ac:dyDescent="0.2">
      <c r="A22" s="125">
        <v>40238</v>
      </c>
      <c r="B22" s="50">
        <f t="shared" si="6"/>
        <v>0.74193548387096775</v>
      </c>
      <c r="C22" s="20">
        <v>33079</v>
      </c>
      <c r="D22" s="20">
        <v>98</v>
      </c>
      <c r="E22" s="21">
        <v>27641</v>
      </c>
      <c r="F22" s="20">
        <v>277</v>
      </c>
      <c r="G22" s="20">
        <v>69</v>
      </c>
      <c r="H22" s="20">
        <v>2294</v>
      </c>
      <c r="I22" s="21">
        <v>911</v>
      </c>
      <c r="J22" s="21">
        <v>530</v>
      </c>
      <c r="K22" s="21">
        <v>1223</v>
      </c>
      <c r="L22" s="21">
        <v>36</v>
      </c>
      <c r="M22" s="21">
        <v>2665</v>
      </c>
      <c r="N22" s="77">
        <v>2733</v>
      </c>
      <c r="O22" s="75">
        <f t="shared" si="7"/>
        <v>27918</v>
      </c>
      <c r="P22" s="75">
        <f t="shared" si="8"/>
        <v>1441</v>
      </c>
      <c r="Q22" s="75">
        <f t="shared" si="9"/>
        <v>2664</v>
      </c>
      <c r="R22" s="22" t="s">
        <v>23</v>
      </c>
    </row>
    <row r="23" spans="1:25" x14ac:dyDescent="0.2">
      <c r="A23" s="125">
        <v>40269</v>
      </c>
      <c r="B23" s="50">
        <f t="shared" si="6"/>
        <v>0.66666666666666663</v>
      </c>
      <c r="C23" s="20">
        <v>34754</v>
      </c>
      <c r="D23" s="20">
        <v>338</v>
      </c>
      <c r="E23" s="21">
        <v>28858</v>
      </c>
      <c r="F23" s="20">
        <v>377</v>
      </c>
      <c r="G23" s="20">
        <v>86</v>
      </c>
      <c r="H23" s="20">
        <v>2445</v>
      </c>
      <c r="I23" s="21">
        <v>884</v>
      </c>
      <c r="J23" s="21">
        <v>528</v>
      </c>
      <c r="K23" s="21">
        <v>1188</v>
      </c>
      <c r="L23" s="21">
        <v>51</v>
      </c>
      <c r="M23" s="21">
        <v>2599</v>
      </c>
      <c r="N23" s="77">
        <v>2658</v>
      </c>
      <c r="O23" s="75">
        <f t="shared" si="7"/>
        <v>29235</v>
      </c>
      <c r="P23" s="75">
        <f t="shared" si="8"/>
        <v>1412</v>
      </c>
      <c r="Q23" s="75">
        <f t="shared" si="9"/>
        <v>2600</v>
      </c>
      <c r="R23" s="22" t="s">
        <v>22</v>
      </c>
    </row>
    <row r="24" spans="1:25" x14ac:dyDescent="0.2">
      <c r="A24" s="125">
        <v>40299</v>
      </c>
      <c r="B24" s="50">
        <f t="shared" si="6"/>
        <v>0.61290322580645162</v>
      </c>
      <c r="C24" s="20">
        <v>34639</v>
      </c>
      <c r="D24" s="20">
        <v>424</v>
      </c>
      <c r="E24" s="21">
        <v>28633</v>
      </c>
      <c r="F24" s="20">
        <v>434</v>
      </c>
      <c r="G24" s="20">
        <v>134</v>
      </c>
      <c r="H24" s="20">
        <v>2429</v>
      </c>
      <c r="I24" s="21">
        <v>858</v>
      </c>
      <c r="J24" s="21">
        <v>521</v>
      </c>
      <c r="K24" s="21">
        <v>1147</v>
      </c>
      <c r="L24" s="21">
        <v>59</v>
      </c>
      <c r="M24" s="21">
        <v>2526</v>
      </c>
      <c r="N24" s="77">
        <v>2660</v>
      </c>
      <c r="O24" s="75">
        <f t="shared" si="7"/>
        <v>29067</v>
      </c>
      <c r="P24" s="75">
        <f t="shared" si="8"/>
        <v>1379</v>
      </c>
      <c r="Q24" s="75">
        <f t="shared" si="9"/>
        <v>2526</v>
      </c>
      <c r="R24" s="22" t="s">
        <v>23</v>
      </c>
    </row>
    <row r="25" spans="1:25" x14ac:dyDescent="0.2">
      <c r="A25" s="125">
        <v>40330</v>
      </c>
      <c r="B25" s="50">
        <f t="shared" si="6"/>
        <v>0.7</v>
      </c>
      <c r="C25" s="20">
        <v>35146</v>
      </c>
      <c r="D25" s="20">
        <v>639</v>
      </c>
      <c r="E25" s="21">
        <v>28461</v>
      </c>
      <c r="F25" s="20">
        <v>447</v>
      </c>
      <c r="G25" s="20">
        <v>155</v>
      </c>
      <c r="H25" s="20">
        <v>2515</v>
      </c>
      <c r="I25" s="21">
        <v>943</v>
      </c>
      <c r="J25" s="21">
        <v>579</v>
      </c>
      <c r="K25" s="21">
        <v>1315</v>
      </c>
      <c r="L25" s="21">
        <v>93</v>
      </c>
      <c r="M25" s="21">
        <v>2837</v>
      </c>
      <c r="N25" s="77">
        <v>2991</v>
      </c>
      <c r="O25" s="75">
        <f t="shared" si="7"/>
        <v>28908</v>
      </c>
      <c r="P25" s="75">
        <f t="shared" si="8"/>
        <v>1522</v>
      </c>
      <c r="Q25" s="75">
        <f t="shared" si="9"/>
        <v>2837</v>
      </c>
      <c r="R25" s="22" t="s">
        <v>22</v>
      </c>
    </row>
    <row r="26" spans="1:25" x14ac:dyDescent="0.2">
      <c r="A26" s="125">
        <v>40360</v>
      </c>
      <c r="B26" s="50">
        <f t="shared" si="6"/>
        <v>0.70967741935483875</v>
      </c>
      <c r="C26" s="20">
        <v>38095</v>
      </c>
      <c r="D26" s="20">
        <v>629</v>
      </c>
      <c r="E26" s="21">
        <v>31223</v>
      </c>
      <c r="F26" s="20">
        <v>481</v>
      </c>
      <c r="G26" s="20">
        <v>131</v>
      </c>
      <c r="H26" s="20">
        <v>2652</v>
      </c>
      <c r="I26" s="21">
        <v>977</v>
      </c>
      <c r="J26" s="21">
        <v>591</v>
      </c>
      <c r="K26" s="21">
        <v>1351</v>
      </c>
      <c r="L26" s="21">
        <v>96</v>
      </c>
      <c r="M26" s="21">
        <v>2884</v>
      </c>
      <c r="N26" s="77">
        <v>3015</v>
      </c>
      <c r="O26" s="75">
        <f t="shared" si="7"/>
        <v>31704</v>
      </c>
      <c r="P26" s="75">
        <f t="shared" si="8"/>
        <v>1568</v>
      </c>
      <c r="Q26" s="75">
        <f t="shared" si="9"/>
        <v>2919</v>
      </c>
      <c r="R26" s="22" t="s">
        <v>23</v>
      </c>
    </row>
    <row r="27" spans="1:25" x14ac:dyDescent="0.2">
      <c r="A27" s="125">
        <v>40391</v>
      </c>
      <c r="B27" s="50">
        <f t="shared" si="6"/>
        <v>0.70967741935483875</v>
      </c>
      <c r="C27" s="20">
        <v>36125</v>
      </c>
      <c r="D27" s="20">
        <v>534</v>
      </c>
      <c r="E27" s="21">
        <v>29996</v>
      </c>
      <c r="F27" s="20">
        <v>519</v>
      </c>
      <c r="G27" s="20">
        <v>110</v>
      </c>
      <c r="H27" s="20">
        <v>2470</v>
      </c>
      <c r="I27" s="21">
        <v>855</v>
      </c>
      <c r="J27" s="21">
        <v>483</v>
      </c>
      <c r="K27" s="21">
        <v>1093</v>
      </c>
      <c r="L27" s="21">
        <v>64</v>
      </c>
      <c r="M27" s="21">
        <v>2430</v>
      </c>
      <c r="N27" s="77">
        <v>2541</v>
      </c>
      <c r="O27" s="75">
        <f t="shared" si="7"/>
        <v>30515</v>
      </c>
      <c r="P27" s="75">
        <f t="shared" si="8"/>
        <v>1338</v>
      </c>
      <c r="Q27" s="75">
        <f t="shared" si="9"/>
        <v>2431</v>
      </c>
      <c r="R27" s="22" t="s">
        <v>23</v>
      </c>
    </row>
    <row r="28" spans="1:25" x14ac:dyDescent="0.2">
      <c r="A28" s="126">
        <v>40422</v>
      </c>
      <c r="B28" s="50">
        <f t="shared" si="6"/>
        <v>0.73333333333333328</v>
      </c>
      <c r="C28" s="20">
        <v>32917</v>
      </c>
      <c r="D28" s="20">
        <v>446</v>
      </c>
      <c r="E28" s="21">
        <v>27275</v>
      </c>
      <c r="F28" s="20">
        <v>387</v>
      </c>
      <c r="G28" s="20">
        <v>145</v>
      </c>
      <c r="H28" s="20">
        <v>2361</v>
      </c>
      <c r="I28" s="21">
        <v>809</v>
      </c>
      <c r="J28" s="21">
        <v>424</v>
      </c>
      <c r="K28" s="21">
        <v>1012</v>
      </c>
      <c r="L28" s="21">
        <v>59</v>
      </c>
      <c r="M28" s="21">
        <v>2245</v>
      </c>
      <c r="N28" s="77">
        <v>2390</v>
      </c>
      <c r="O28" s="75">
        <f t="shared" si="7"/>
        <v>27662</v>
      </c>
      <c r="P28" s="75">
        <f t="shared" si="8"/>
        <v>1233</v>
      </c>
      <c r="Q28" s="75">
        <f t="shared" si="9"/>
        <v>2245</v>
      </c>
      <c r="R28" s="36" t="s">
        <v>67</v>
      </c>
    </row>
    <row r="29" spans="1:25" x14ac:dyDescent="0.2">
      <c r="A29" s="125">
        <v>40452</v>
      </c>
      <c r="B29" s="50">
        <f t="shared" si="6"/>
        <v>0.67741935483870963</v>
      </c>
      <c r="C29" s="20">
        <v>33901</v>
      </c>
      <c r="D29" s="20">
        <v>213</v>
      </c>
      <c r="E29" s="21">
        <v>28306</v>
      </c>
      <c r="F29" s="20">
        <v>361</v>
      </c>
      <c r="G29" s="20">
        <v>95</v>
      </c>
      <c r="H29" s="20">
        <v>2434</v>
      </c>
      <c r="I29" s="21">
        <v>841</v>
      </c>
      <c r="J29" s="21">
        <v>469</v>
      </c>
      <c r="K29" s="21">
        <v>1131</v>
      </c>
      <c r="L29" s="21">
        <v>51</v>
      </c>
      <c r="M29" s="21">
        <v>2440</v>
      </c>
      <c r="N29" s="77">
        <v>2536</v>
      </c>
      <c r="O29" s="75">
        <f t="shared" si="7"/>
        <v>28667</v>
      </c>
      <c r="P29" s="75">
        <f t="shared" si="8"/>
        <v>1310</v>
      </c>
      <c r="Q29" s="75">
        <f t="shared" si="9"/>
        <v>2441</v>
      </c>
      <c r="R29" s="22" t="s">
        <v>23</v>
      </c>
    </row>
    <row r="30" spans="1:25" x14ac:dyDescent="0.2">
      <c r="A30" s="126">
        <v>40483</v>
      </c>
      <c r="B30" s="50">
        <f t="shared" si="6"/>
        <v>0.7</v>
      </c>
      <c r="C30" s="20">
        <v>32491</v>
      </c>
      <c r="D30" s="20">
        <v>70</v>
      </c>
      <c r="E30" s="21">
        <v>27503</v>
      </c>
      <c r="F30" s="21">
        <v>280</v>
      </c>
      <c r="G30" s="21">
        <v>57</v>
      </c>
      <c r="H30" s="21">
        <v>2324</v>
      </c>
      <c r="I30" s="21">
        <v>884</v>
      </c>
      <c r="J30" s="21">
        <v>521</v>
      </c>
      <c r="K30" s="21">
        <v>1257</v>
      </c>
      <c r="L30" s="21">
        <v>45</v>
      </c>
      <c r="M30" s="21">
        <v>2662</v>
      </c>
      <c r="N30" s="77">
        <v>2719</v>
      </c>
      <c r="O30" s="75">
        <f t="shared" si="7"/>
        <v>27783</v>
      </c>
      <c r="P30" s="75">
        <f t="shared" si="8"/>
        <v>1405</v>
      </c>
      <c r="Q30" s="75">
        <f t="shared" si="9"/>
        <v>2662</v>
      </c>
      <c r="R30" s="22" t="s">
        <v>22</v>
      </c>
    </row>
    <row r="31" spans="1:25" ht="12.75" thickBot="1" x14ac:dyDescent="0.25">
      <c r="A31" s="127">
        <v>40513</v>
      </c>
      <c r="B31" s="61">
        <f t="shared" si="6"/>
        <v>0.74193548387096775</v>
      </c>
      <c r="C31" s="110">
        <v>30324</v>
      </c>
      <c r="D31" s="110">
        <v>13</v>
      </c>
      <c r="E31" s="111">
        <v>25907</v>
      </c>
      <c r="F31" s="111">
        <v>174</v>
      </c>
      <c r="G31" s="111">
        <v>76</v>
      </c>
      <c r="H31" s="111">
        <v>2131</v>
      </c>
      <c r="I31" s="111">
        <v>759</v>
      </c>
      <c r="J31" s="111">
        <v>365</v>
      </c>
      <c r="K31" s="111">
        <v>879</v>
      </c>
      <c r="L31" s="111">
        <v>20</v>
      </c>
      <c r="M31" s="111">
        <v>2003</v>
      </c>
      <c r="N31" s="111">
        <v>2079</v>
      </c>
      <c r="O31" s="101">
        <f t="shared" si="7"/>
        <v>26081</v>
      </c>
      <c r="P31" s="101">
        <f t="shared" si="8"/>
        <v>1124</v>
      </c>
      <c r="Q31" s="101">
        <f t="shared" si="9"/>
        <v>2003</v>
      </c>
      <c r="R31" s="43" t="s">
        <v>23</v>
      </c>
    </row>
    <row r="32" spans="1:25" s="10" customFormat="1" ht="12.95" customHeight="1" thickTop="1" thickBot="1" x14ac:dyDescent="0.25">
      <c r="A32" s="108" t="s">
        <v>29</v>
      </c>
      <c r="B32" s="109">
        <f>SUBTOTAL(1,B20:B31)</f>
        <v>0.69339477726574505</v>
      </c>
      <c r="C32" s="106">
        <f t="shared" ref="C32:Q32" si="10">SUBTOTAL(1,C20:C31)</f>
        <v>33487.666666666664</v>
      </c>
      <c r="D32" s="106">
        <f t="shared" si="10"/>
        <v>287.91666666666669</v>
      </c>
      <c r="E32" s="106">
        <f t="shared" si="10"/>
        <v>27967</v>
      </c>
      <c r="F32" s="106">
        <f t="shared" si="10"/>
        <v>339.41666666666669</v>
      </c>
      <c r="G32" s="106">
        <f t="shared" si="10"/>
        <v>100.83333333333333</v>
      </c>
      <c r="H32" s="106">
        <f t="shared" si="10"/>
        <v>2326.5</v>
      </c>
      <c r="I32" s="106">
        <f t="shared" si="10"/>
        <v>845.41666666666663</v>
      </c>
      <c r="J32" s="106">
        <f t="shared" si="10"/>
        <v>482.91666666666669</v>
      </c>
      <c r="K32" s="106">
        <f t="shared" si="10"/>
        <v>1124.75</v>
      </c>
      <c r="L32" s="106">
        <f t="shared" si="10"/>
        <v>53.5</v>
      </c>
      <c r="M32" s="106">
        <f t="shared" si="10"/>
        <v>2450</v>
      </c>
      <c r="N32" s="105">
        <f t="shared" si="10"/>
        <v>2548.75</v>
      </c>
      <c r="O32" s="105">
        <f t="shared" si="10"/>
        <v>28306.416666666668</v>
      </c>
      <c r="P32" s="105">
        <f t="shared" si="10"/>
        <v>1328.3333333333333</v>
      </c>
      <c r="Q32" s="107">
        <f t="shared" si="10"/>
        <v>2453.0833333333335</v>
      </c>
      <c r="R32" s="42"/>
      <c r="U32"/>
      <c r="V32"/>
      <c r="W32"/>
      <c r="X32"/>
      <c r="Y32"/>
    </row>
    <row r="33" spans="1:25" x14ac:dyDescent="0.2">
      <c r="A33" s="124">
        <v>40544</v>
      </c>
      <c r="B33" s="50">
        <f t="shared" ref="B33:B44" si="11">NETWORKDAYS(A33,EOMONTH(A33,0),FEIERTAGE)/DAY(EOMONTH(A33,0))</f>
        <v>0.64516129032258063</v>
      </c>
      <c r="C33" s="18">
        <v>30491</v>
      </c>
      <c r="D33" s="18">
        <v>32</v>
      </c>
      <c r="E33" s="19">
        <v>26037</v>
      </c>
      <c r="F33" s="18">
        <v>174</v>
      </c>
      <c r="G33" s="18">
        <v>62</v>
      </c>
      <c r="H33" s="18">
        <v>2026</v>
      </c>
      <c r="I33" s="19">
        <v>701</v>
      </c>
      <c r="J33" s="19">
        <v>396</v>
      </c>
      <c r="K33" s="19">
        <v>1034</v>
      </c>
      <c r="L33" s="19">
        <v>30</v>
      </c>
      <c r="M33" s="19">
        <v>2131</v>
      </c>
      <c r="N33" s="76">
        <v>2193</v>
      </c>
      <c r="O33" s="75">
        <f t="shared" ref="O33:O44" si="12">E33+F33</f>
        <v>26211</v>
      </c>
      <c r="P33" s="75">
        <f t="shared" ref="P33:P44" si="13">I33+J33</f>
        <v>1097</v>
      </c>
      <c r="Q33" s="75">
        <f t="shared" ref="Q33:Q44" si="14">K33+P33</f>
        <v>2131</v>
      </c>
      <c r="R33" s="40" t="s">
        <v>23</v>
      </c>
    </row>
    <row r="34" spans="1:25" x14ac:dyDescent="0.2">
      <c r="A34" s="125">
        <v>40575</v>
      </c>
      <c r="B34" s="50">
        <f t="shared" si="11"/>
        <v>0.7142857142857143</v>
      </c>
      <c r="C34" s="20">
        <v>32809</v>
      </c>
      <c r="D34" s="20">
        <v>58</v>
      </c>
      <c r="E34" s="21">
        <v>27491</v>
      </c>
      <c r="F34" s="20">
        <v>226</v>
      </c>
      <c r="G34" s="20">
        <v>85</v>
      </c>
      <c r="H34" s="20">
        <v>2280</v>
      </c>
      <c r="I34" s="21">
        <v>858</v>
      </c>
      <c r="J34" s="21">
        <v>502</v>
      </c>
      <c r="K34" s="21">
        <v>1276</v>
      </c>
      <c r="L34" s="21">
        <v>33</v>
      </c>
      <c r="M34" s="21">
        <v>2636</v>
      </c>
      <c r="N34" s="77">
        <v>2722</v>
      </c>
      <c r="O34" s="75">
        <f t="shared" si="12"/>
        <v>27717</v>
      </c>
      <c r="P34" s="75">
        <f t="shared" si="13"/>
        <v>1360</v>
      </c>
      <c r="Q34" s="75">
        <f t="shared" si="14"/>
        <v>2636</v>
      </c>
      <c r="R34" s="22" t="s">
        <v>24</v>
      </c>
    </row>
    <row r="35" spans="1:25" x14ac:dyDescent="0.2">
      <c r="A35" s="125">
        <v>40603</v>
      </c>
      <c r="B35" s="50">
        <f t="shared" si="11"/>
        <v>0.74193548387096775</v>
      </c>
      <c r="C35" s="20">
        <v>32982</v>
      </c>
      <c r="D35" s="20">
        <v>138</v>
      </c>
      <c r="E35" s="21">
        <v>27267</v>
      </c>
      <c r="F35" s="20">
        <v>292</v>
      </c>
      <c r="G35" s="20">
        <v>63</v>
      </c>
      <c r="H35" s="20">
        <v>2333</v>
      </c>
      <c r="I35" s="21">
        <v>903</v>
      </c>
      <c r="J35" s="21">
        <v>543</v>
      </c>
      <c r="K35" s="21">
        <v>1401</v>
      </c>
      <c r="L35" s="21">
        <v>44</v>
      </c>
      <c r="M35" s="21">
        <v>2846</v>
      </c>
      <c r="N35" s="77">
        <v>2909</v>
      </c>
      <c r="O35" s="75">
        <f t="shared" si="12"/>
        <v>27559</v>
      </c>
      <c r="P35" s="75">
        <f t="shared" si="13"/>
        <v>1446</v>
      </c>
      <c r="Q35" s="75">
        <f t="shared" si="14"/>
        <v>2847</v>
      </c>
      <c r="R35" s="22" t="s">
        <v>23</v>
      </c>
    </row>
    <row r="36" spans="1:25" x14ac:dyDescent="0.2">
      <c r="A36" s="125">
        <v>40634</v>
      </c>
      <c r="B36" s="50">
        <f t="shared" si="11"/>
        <v>0.6333333333333333</v>
      </c>
      <c r="C36" s="20">
        <v>36472</v>
      </c>
      <c r="D36" s="20">
        <v>484</v>
      </c>
      <c r="E36" s="21">
        <v>30042</v>
      </c>
      <c r="F36" s="20">
        <v>439</v>
      </c>
      <c r="G36" s="20">
        <v>89</v>
      </c>
      <c r="H36" s="20">
        <v>2610</v>
      </c>
      <c r="I36" s="21">
        <v>888</v>
      </c>
      <c r="J36" s="21">
        <v>552</v>
      </c>
      <c r="K36" s="21">
        <v>1296</v>
      </c>
      <c r="L36" s="21">
        <v>71</v>
      </c>
      <c r="M36" s="21">
        <v>2737</v>
      </c>
      <c r="N36" s="77">
        <v>2826</v>
      </c>
      <c r="O36" s="75">
        <f t="shared" si="12"/>
        <v>30481</v>
      </c>
      <c r="P36" s="75">
        <f t="shared" si="13"/>
        <v>1440</v>
      </c>
      <c r="Q36" s="75">
        <f t="shared" si="14"/>
        <v>2736</v>
      </c>
      <c r="R36" s="22" t="s">
        <v>22</v>
      </c>
    </row>
    <row r="37" spans="1:25" x14ac:dyDescent="0.2">
      <c r="A37" s="125">
        <v>40664</v>
      </c>
      <c r="B37" s="50">
        <f t="shared" si="11"/>
        <v>0.70967741935483875</v>
      </c>
      <c r="C37" s="20">
        <v>36197</v>
      </c>
      <c r="D37" s="20">
        <v>520</v>
      </c>
      <c r="E37" s="21">
        <v>29412</v>
      </c>
      <c r="F37" s="20">
        <v>393</v>
      </c>
      <c r="G37" s="20">
        <v>148</v>
      </c>
      <c r="H37" s="20">
        <v>2626</v>
      </c>
      <c r="I37" s="21">
        <v>962</v>
      </c>
      <c r="J37" s="21">
        <v>599</v>
      </c>
      <c r="K37" s="21">
        <v>1464</v>
      </c>
      <c r="L37" s="21">
        <v>73</v>
      </c>
      <c r="M37" s="21">
        <v>3024</v>
      </c>
      <c r="N37" s="77">
        <v>3173</v>
      </c>
      <c r="O37" s="75">
        <f t="shared" si="12"/>
        <v>29805</v>
      </c>
      <c r="P37" s="75">
        <f t="shared" si="13"/>
        <v>1561</v>
      </c>
      <c r="Q37" s="75">
        <f t="shared" si="14"/>
        <v>3025</v>
      </c>
      <c r="R37" s="22" t="s">
        <v>23</v>
      </c>
    </row>
    <row r="38" spans="1:25" x14ac:dyDescent="0.2">
      <c r="A38" s="125">
        <v>40695</v>
      </c>
      <c r="B38" s="50">
        <f t="shared" si="11"/>
        <v>0.6333333333333333</v>
      </c>
      <c r="C38" s="20">
        <v>35540</v>
      </c>
      <c r="D38" s="20">
        <v>645</v>
      </c>
      <c r="E38" s="21">
        <v>28927</v>
      </c>
      <c r="F38" s="20">
        <v>512</v>
      </c>
      <c r="G38" s="20">
        <v>150</v>
      </c>
      <c r="H38" s="20">
        <v>2484</v>
      </c>
      <c r="I38" s="21">
        <v>891</v>
      </c>
      <c r="J38" s="21">
        <v>525</v>
      </c>
      <c r="K38" s="21">
        <v>1324</v>
      </c>
      <c r="L38" s="21">
        <v>81</v>
      </c>
      <c r="M38" s="21">
        <v>2741</v>
      </c>
      <c r="N38" s="77">
        <v>2891</v>
      </c>
      <c r="O38" s="75">
        <f t="shared" si="12"/>
        <v>29439</v>
      </c>
      <c r="P38" s="75">
        <f t="shared" si="13"/>
        <v>1416</v>
      </c>
      <c r="Q38" s="75">
        <f t="shared" si="14"/>
        <v>2740</v>
      </c>
      <c r="R38" s="22" t="s">
        <v>22</v>
      </c>
    </row>
    <row r="39" spans="1:25" x14ac:dyDescent="0.2">
      <c r="A39" s="125">
        <v>40725</v>
      </c>
      <c r="B39" s="50">
        <f t="shared" si="11"/>
        <v>0.67741935483870963</v>
      </c>
      <c r="C39" s="20">
        <v>39636</v>
      </c>
      <c r="D39" s="20">
        <v>561</v>
      </c>
      <c r="E39" s="21">
        <v>32736</v>
      </c>
      <c r="F39" s="20">
        <v>487</v>
      </c>
      <c r="G39" s="20">
        <v>155</v>
      </c>
      <c r="H39" s="20">
        <v>2726</v>
      </c>
      <c r="I39" s="21">
        <v>942</v>
      </c>
      <c r="J39" s="21">
        <v>567</v>
      </c>
      <c r="K39" s="21">
        <v>1376</v>
      </c>
      <c r="L39" s="21">
        <v>86</v>
      </c>
      <c r="M39" s="21">
        <v>2885</v>
      </c>
      <c r="N39" s="77">
        <v>3040</v>
      </c>
      <c r="O39" s="75">
        <f t="shared" si="12"/>
        <v>33223</v>
      </c>
      <c r="P39" s="75">
        <f t="shared" si="13"/>
        <v>1509</v>
      </c>
      <c r="Q39" s="75">
        <f t="shared" si="14"/>
        <v>2885</v>
      </c>
      <c r="R39" s="22" t="s">
        <v>23</v>
      </c>
    </row>
    <row r="40" spans="1:25" s="1" customFormat="1" x14ac:dyDescent="0.2">
      <c r="A40" s="125">
        <v>40756</v>
      </c>
      <c r="B40" s="50">
        <f t="shared" si="11"/>
        <v>0.74193548387096775</v>
      </c>
      <c r="C40" s="20">
        <v>38423</v>
      </c>
      <c r="D40" s="20">
        <v>612</v>
      </c>
      <c r="E40" s="21">
        <v>31667</v>
      </c>
      <c r="F40" s="20">
        <v>559</v>
      </c>
      <c r="G40" s="20">
        <v>108</v>
      </c>
      <c r="H40" s="20">
        <v>2660</v>
      </c>
      <c r="I40" s="21">
        <v>956</v>
      </c>
      <c r="J40" s="21">
        <v>536</v>
      </c>
      <c r="K40" s="21">
        <v>1245</v>
      </c>
      <c r="L40" s="21">
        <v>80</v>
      </c>
      <c r="M40" s="21">
        <v>2737</v>
      </c>
      <c r="N40" s="77">
        <v>2845</v>
      </c>
      <c r="O40" s="75">
        <f t="shared" si="12"/>
        <v>32226</v>
      </c>
      <c r="P40" s="75">
        <f t="shared" si="13"/>
        <v>1492</v>
      </c>
      <c r="Q40" s="75">
        <f t="shared" si="14"/>
        <v>2737</v>
      </c>
      <c r="R40" s="22" t="s">
        <v>22</v>
      </c>
      <c r="S40"/>
      <c r="T40"/>
      <c r="U40"/>
      <c r="V40"/>
      <c r="W40"/>
      <c r="X40"/>
      <c r="Y40"/>
    </row>
    <row r="41" spans="1:25" s="1" customFormat="1" x14ac:dyDescent="0.2">
      <c r="A41" s="126">
        <v>40787</v>
      </c>
      <c r="B41" s="50">
        <f t="shared" si="11"/>
        <v>0.73333333333333328</v>
      </c>
      <c r="C41" s="20">
        <v>37290</v>
      </c>
      <c r="D41" s="20">
        <v>516</v>
      </c>
      <c r="E41" s="21">
        <v>30191</v>
      </c>
      <c r="F41" s="20">
        <v>478</v>
      </c>
      <c r="G41" s="20">
        <v>141</v>
      </c>
      <c r="H41" s="20">
        <v>2754</v>
      </c>
      <c r="I41" s="21">
        <v>1025</v>
      </c>
      <c r="J41" s="21">
        <v>609</v>
      </c>
      <c r="K41" s="21">
        <v>1465</v>
      </c>
      <c r="L41" s="21">
        <v>112</v>
      </c>
      <c r="M41" s="21">
        <v>3099</v>
      </c>
      <c r="N41" s="77">
        <v>3239</v>
      </c>
      <c r="O41" s="75">
        <f t="shared" si="12"/>
        <v>30669</v>
      </c>
      <c r="P41" s="75">
        <f t="shared" si="13"/>
        <v>1634</v>
      </c>
      <c r="Q41" s="75">
        <f t="shared" si="14"/>
        <v>3099</v>
      </c>
      <c r="R41" s="22" t="s">
        <v>22</v>
      </c>
      <c r="S41"/>
      <c r="T41"/>
      <c r="U41"/>
      <c r="V41"/>
      <c r="W41"/>
      <c r="X41"/>
      <c r="Y41"/>
    </row>
    <row r="42" spans="1:25" s="1" customFormat="1" x14ac:dyDescent="0.2">
      <c r="A42" s="125">
        <v>40817</v>
      </c>
      <c r="B42" s="50">
        <f t="shared" si="11"/>
        <v>0.64516129032258063</v>
      </c>
      <c r="C42" s="20">
        <v>38462</v>
      </c>
      <c r="D42" s="20">
        <v>278</v>
      </c>
      <c r="E42" s="21">
        <v>32013</v>
      </c>
      <c r="F42" s="20">
        <v>425</v>
      </c>
      <c r="G42" s="20">
        <v>134</v>
      </c>
      <c r="H42" s="20">
        <v>2719</v>
      </c>
      <c r="I42" s="21">
        <v>924</v>
      </c>
      <c r="J42" s="21">
        <v>556</v>
      </c>
      <c r="K42" s="21">
        <v>1337</v>
      </c>
      <c r="L42" s="21">
        <v>76</v>
      </c>
      <c r="M42" s="21">
        <v>2817</v>
      </c>
      <c r="N42" s="112">
        <v>2951</v>
      </c>
      <c r="O42" s="75">
        <f t="shared" si="12"/>
        <v>32438</v>
      </c>
      <c r="P42" s="75">
        <f t="shared" si="13"/>
        <v>1480</v>
      </c>
      <c r="Q42" s="75">
        <f t="shared" si="14"/>
        <v>2817</v>
      </c>
      <c r="R42" s="22" t="s">
        <v>23</v>
      </c>
      <c r="S42"/>
      <c r="T42"/>
      <c r="U42"/>
      <c r="V42"/>
      <c r="W42"/>
      <c r="X42"/>
      <c r="Y42"/>
    </row>
    <row r="43" spans="1:25" s="1" customFormat="1" x14ac:dyDescent="0.2">
      <c r="A43" s="128">
        <v>40848</v>
      </c>
      <c r="B43" s="50">
        <f t="shared" si="11"/>
        <v>0.7</v>
      </c>
      <c r="C43" s="24">
        <v>34161</v>
      </c>
      <c r="D43" s="24">
        <v>103</v>
      </c>
      <c r="E43" s="25">
        <v>28239</v>
      </c>
      <c r="F43" s="25">
        <v>311</v>
      </c>
      <c r="G43" s="25">
        <v>85</v>
      </c>
      <c r="H43" s="25">
        <v>2490</v>
      </c>
      <c r="I43" s="25">
        <v>925</v>
      </c>
      <c r="J43" s="25">
        <v>574</v>
      </c>
      <c r="K43" s="25">
        <v>1387</v>
      </c>
      <c r="L43" s="25">
        <v>46</v>
      </c>
      <c r="M43" s="25">
        <v>2886</v>
      </c>
      <c r="N43" s="25">
        <v>2971</v>
      </c>
      <c r="O43" s="75">
        <f t="shared" si="12"/>
        <v>28550</v>
      </c>
      <c r="P43" s="75">
        <f t="shared" si="13"/>
        <v>1499</v>
      </c>
      <c r="Q43" s="75">
        <f t="shared" si="14"/>
        <v>2886</v>
      </c>
      <c r="R43" s="22" t="s">
        <v>22</v>
      </c>
      <c r="U43"/>
      <c r="V43"/>
      <c r="W43"/>
      <c r="X43"/>
      <c r="Y43"/>
    </row>
    <row r="44" spans="1:25" s="1" customFormat="1" ht="12.75" thickBot="1" x14ac:dyDescent="0.25">
      <c r="A44" s="129">
        <v>40878</v>
      </c>
      <c r="B44" s="61">
        <f t="shared" si="11"/>
        <v>0.67741935483870963</v>
      </c>
      <c r="C44" s="110">
        <v>32599</v>
      </c>
      <c r="D44" s="110">
        <v>34</v>
      </c>
      <c r="E44" s="111">
        <v>27714</v>
      </c>
      <c r="F44" s="111">
        <v>213</v>
      </c>
      <c r="G44" s="111">
        <v>73</v>
      </c>
      <c r="H44" s="111">
        <v>2280</v>
      </c>
      <c r="I44" s="111">
        <v>795</v>
      </c>
      <c r="J44" s="111">
        <v>424</v>
      </c>
      <c r="K44" s="111">
        <v>1031</v>
      </c>
      <c r="L44" s="111">
        <v>33</v>
      </c>
      <c r="M44" s="111">
        <v>2251</v>
      </c>
      <c r="N44" s="111">
        <v>2324</v>
      </c>
      <c r="O44" s="101">
        <f t="shared" si="12"/>
        <v>27927</v>
      </c>
      <c r="P44" s="101">
        <f t="shared" si="13"/>
        <v>1219</v>
      </c>
      <c r="Q44" s="101">
        <f t="shared" si="14"/>
        <v>2250</v>
      </c>
      <c r="R44" s="43" t="s">
        <v>23</v>
      </c>
      <c r="U44"/>
      <c r="V44"/>
      <c r="W44"/>
      <c r="X44"/>
      <c r="Y44"/>
    </row>
    <row r="45" spans="1:25" s="10" customFormat="1" ht="12.95" customHeight="1" thickTop="1" thickBot="1" x14ac:dyDescent="0.25">
      <c r="A45" s="117" t="s">
        <v>30</v>
      </c>
      <c r="B45" s="116">
        <f>SUBTOTAL(1,B33:B44)</f>
        <v>0.68774961597542239</v>
      </c>
      <c r="C45" s="114">
        <f t="shared" ref="C45:Q45" si="15">SUBTOTAL(1,C33:C44)</f>
        <v>35421.833333333336</v>
      </c>
      <c r="D45" s="114">
        <f t="shared" si="15"/>
        <v>331.75</v>
      </c>
      <c r="E45" s="114">
        <f t="shared" si="15"/>
        <v>29311.333333333332</v>
      </c>
      <c r="F45" s="114">
        <f t="shared" si="15"/>
        <v>375.75</v>
      </c>
      <c r="G45" s="114">
        <f t="shared" si="15"/>
        <v>107.75</v>
      </c>
      <c r="H45" s="114">
        <f t="shared" si="15"/>
        <v>2499</v>
      </c>
      <c r="I45" s="114">
        <f t="shared" si="15"/>
        <v>897.5</v>
      </c>
      <c r="J45" s="114">
        <f t="shared" si="15"/>
        <v>531.91666666666663</v>
      </c>
      <c r="K45" s="114">
        <f t="shared" si="15"/>
        <v>1303</v>
      </c>
      <c r="L45" s="114">
        <f t="shared" si="15"/>
        <v>63.75</v>
      </c>
      <c r="M45" s="114">
        <f t="shared" si="15"/>
        <v>2732.5</v>
      </c>
      <c r="N45" s="113">
        <f t="shared" si="15"/>
        <v>2840.3333333333335</v>
      </c>
      <c r="O45" s="144">
        <f t="shared" si="15"/>
        <v>29687.083333333332</v>
      </c>
      <c r="P45" s="144">
        <f t="shared" si="15"/>
        <v>1429.4166666666667</v>
      </c>
      <c r="Q45" s="144">
        <f t="shared" si="15"/>
        <v>2732.4166666666665</v>
      </c>
      <c r="R45" s="42"/>
      <c r="U45"/>
      <c r="V45"/>
      <c r="W45"/>
      <c r="X45"/>
      <c r="Y45"/>
    </row>
    <row r="46" spans="1:25" s="1" customFormat="1" x14ac:dyDescent="0.2">
      <c r="A46" s="126">
        <v>40909</v>
      </c>
      <c r="B46" s="50">
        <f t="shared" ref="B46:B57" si="16">NETWORKDAYS(A46,EOMONTH(A46,0),FEIERTAGE)/DAY(EOMONTH(A46,0))</f>
        <v>0.67741935483870963</v>
      </c>
      <c r="C46" s="20">
        <v>31538</v>
      </c>
      <c r="D46" s="20">
        <v>32</v>
      </c>
      <c r="E46" s="21">
        <v>26712</v>
      </c>
      <c r="F46" s="20">
        <v>182</v>
      </c>
      <c r="G46" s="20">
        <v>74</v>
      </c>
      <c r="H46" s="20">
        <v>2173</v>
      </c>
      <c r="I46" s="21">
        <v>770</v>
      </c>
      <c r="J46" s="21">
        <v>426</v>
      </c>
      <c r="K46" s="21">
        <v>1133</v>
      </c>
      <c r="L46" s="21">
        <v>35</v>
      </c>
      <c r="M46" s="21">
        <v>2328</v>
      </c>
      <c r="N46" s="21">
        <v>2403</v>
      </c>
      <c r="O46" s="74">
        <f t="shared" ref="O46:O57" si="17">E46+F46</f>
        <v>26894</v>
      </c>
      <c r="P46" s="74">
        <f t="shared" ref="P46:P57" si="18">I46+J46</f>
        <v>1196</v>
      </c>
      <c r="Q46" s="74">
        <f t="shared" ref="Q46:Q57" si="19">K46+P46</f>
        <v>2329</v>
      </c>
      <c r="R46" s="40" t="s">
        <v>23</v>
      </c>
      <c r="U46"/>
      <c r="V46"/>
      <c r="W46"/>
      <c r="X46"/>
      <c r="Y46"/>
    </row>
    <row r="47" spans="1:25" s="1" customFormat="1" x14ac:dyDescent="0.2">
      <c r="A47" s="130">
        <v>40940</v>
      </c>
      <c r="B47" s="50">
        <f t="shared" si="16"/>
        <v>0.72413793103448276</v>
      </c>
      <c r="C47" s="20">
        <v>32675</v>
      </c>
      <c r="D47" s="20">
        <v>28</v>
      </c>
      <c r="E47" s="21">
        <v>27585</v>
      </c>
      <c r="F47" s="20">
        <v>199</v>
      </c>
      <c r="G47" s="20">
        <v>77</v>
      </c>
      <c r="H47" s="20">
        <v>2284</v>
      </c>
      <c r="I47" s="21">
        <v>787</v>
      </c>
      <c r="J47" s="21">
        <v>448</v>
      </c>
      <c r="K47" s="21">
        <v>1245</v>
      </c>
      <c r="L47" s="21">
        <v>21</v>
      </c>
      <c r="M47" s="21">
        <v>2480</v>
      </c>
      <c r="N47" s="21">
        <v>2558</v>
      </c>
      <c r="O47" s="75">
        <f t="shared" si="17"/>
        <v>27784</v>
      </c>
      <c r="P47" s="75">
        <f t="shared" si="18"/>
        <v>1235</v>
      </c>
      <c r="Q47" s="75">
        <f t="shared" si="19"/>
        <v>2480</v>
      </c>
      <c r="R47" s="22" t="s">
        <v>66</v>
      </c>
      <c r="U47"/>
      <c r="V47"/>
      <c r="W47"/>
      <c r="X47"/>
      <c r="Y47"/>
    </row>
    <row r="48" spans="1:25" s="1" customFormat="1" x14ac:dyDescent="0.2">
      <c r="A48" s="126">
        <v>40969</v>
      </c>
      <c r="B48" s="50">
        <f t="shared" si="16"/>
        <v>0.70967741935483875</v>
      </c>
      <c r="C48" s="20">
        <v>34519</v>
      </c>
      <c r="D48" s="20">
        <v>213</v>
      </c>
      <c r="E48" s="21">
        <v>28499</v>
      </c>
      <c r="F48" s="20">
        <v>329</v>
      </c>
      <c r="G48" s="20">
        <v>65</v>
      </c>
      <c r="H48" s="20">
        <v>2486</v>
      </c>
      <c r="I48" s="21">
        <v>906</v>
      </c>
      <c r="J48" s="21">
        <v>548</v>
      </c>
      <c r="K48" s="21">
        <v>1440</v>
      </c>
      <c r="L48" s="21">
        <v>34</v>
      </c>
      <c r="M48" s="21">
        <v>2894</v>
      </c>
      <c r="N48" s="21">
        <v>2958</v>
      </c>
      <c r="O48" s="75">
        <f t="shared" si="17"/>
        <v>28828</v>
      </c>
      <c r="P48" s="75">
        <f t="shared" si="18"/>
        <v>1454</v>
      </c>
      <c r="Q48" s="75">
        <f t="shared" si="19"/>
        <v>2894</v>
      </c>
      <c r="R48" s="22" t="s">
        <v>23</v>
      </c>
      <c r="U48"/>
      <c r="V48"/>
      <c r="W48"/>
      <c r="X48"/>
      <c r="Y48"/>
    </row>
    <row r="49" spans="1:25" s="1" customFormat="1" x14ac:dyDescent="0.2">
      <c r="A49" s="126">
        <v>41000</v>
      </c>
      <c r="B49" s="50">
        <f t="shared" si="16"/>
        <v>0.6333333333333333</v>
      </c>
      <c r="C49" s="20">
        <v>34597</v>
      </c>
      <c r="D49" s="20">
        <v>255</v>
      </c>
      <c r="E49" s="21">
        <v>28577</v>
      </c>
      <c r="F49" s="20">
        <v>387</v>
      </c>
      <c r="G49" s="20">
        <v>86</v>
      </c>
      <c r="H49" s="20">
        <v>2548</v>
      </c>
      <c r="I49" s="21">
        <v>862</v>
      </c>
      <c r="J49" s="21">
        <v>514</v>
      </c>
      <c r="K49" s="21">
        <v>1326</v>
      </c>
      <c r="L49" s="21">
        <v>44</v>
      </c>
      <c r="M49" s="21">
        <v>2702</v>
      </c>
      <c r="N49" s="21">
        <v>2787</v>
      </c>
      <c r="O49" s="75">
        <f t="shared" si="17"/>
        <v>28964</v>
      </c>
      <c r="P49" s="75">
        <f t="shared" si="18"/>
        <v>1376</v>
      </c>
      <c r="Q49" s="75">
        <f t="shared" si="19"/>
        <v>2702</v>
      </c>
      <c r="R49" s="22" t="s">
        <v>22</v>
      </c>
      <c r="U49"/>
      <c r="V49"/>
      <c r="W49"/>
      <c r="X49"/>
      <c r="Y49"/>
    </row>
    <row r="50" spans="1:25" s="1" customFormat="1" x14ac:dyDescent="0.2">
      <c r="A50" s="126">
        <v>41030</v>
      </c>
      <c r="B50" s="50">
        <f t="shared" si="16"/>
        <v>0.64516129032258063</v>
      </c>
      <c r="C50" s="20">
        <v>35800</v>
      </c>
      <c r="D50" s="20">
        <v>580</v>
      </c>
      <c r="E50" s="21">
        <v>29078</v>
      </c>
      <c r="F50" s="20">
        <v>459</v>
      </c>
      <c r="G50" s="20">
        <v>150</v>
      </c>
      <c r="H50" s="20">
        <v>2682</v>
      </c>
      <c r="I50" s="21">
        <v>897</v>
      </c>
      <c r="J50" s="21">
        <v>534</v>
      </c>
      <c r="K50" s="21">
        <v>1374</v>
      </c>
      <c r="L50" s="21">
        <v>47</v>
      </c>
      <c r="M50" s="21">
        <v>2805</v>
      </c>
      <c r="N50" s="21">
        <v>2954</v>
      </c>
      <c r="O50" s="75">
        <f t="shared" si="17"/>
        <v>29537</v>
      </c>
      <c r="P50" s="75">
        <f t="shared" si="18"/>
        <v>1431</v>
      </c>
      <c r="Q50" s="75">
        <f t="shared" si="19"/>
        <v>2805</v>
      </c>
      <c r="R50" s="22" t="s">
        <v>23</v>
      </c>
      <c r="U50"/>
      <c r="V50"/>
      <c r="W50"/>
      <c r="X50"/>
      <c r="Y50"/>
    </row>
    <row r="51" spans="1:25" s="1" customFormat="1" x14ac:dyDescent="0.2">
      <c r="A51" s="126">
        <v>41061</v>
      </c>
      <c r="B51" s="50">
        <f t="shared" si="16"/>
        <v>0.66666666666666663</v>
      </c>
      <c r="C51" s="20">
        <v>35879</v>
      </c>
      <c r="D51" s="20">
        <v>603</v>
      </c>
      <c r="E51" s="21">
        <v>28945</v>
      </c>
      <c r="F51" s="20">
        <v>469</v>
      </c>
      <c r="G51" s="20">
        <v>162</v>
      </c>
      <c r="H51" s="20">
        <v>2720</v>
      </c>
      <c r="I51" s="21">
        <v>941</v>
      </c>
      <c r="J51" s="21">
        <v>554</v>
      </c>
      <c r="K51" s="21">
        <v>1437</v>
      </c>
      <c r="L51" s="21">
        <v>49</v>
      </c>
      <c r="M51" s="21">
        <v>2932</v>
      </c>
      <c r="N51" s="21">
        <v>3094</v>
      </c>
      <c r="O51" s="75">
        <f t="shared" si="17"/>
        <v>29414</v>
      </c>
      <c r="P51" s="75">
        <f t="shared" si="18"/>
        <v>1495</v>
      </c>
      <c r="Q51" s="75">
        <f t="shared" si="19"/>
        <v>2932</v>
      </c>
      <c r="R51" s="22" t="s">
        <v>22</v>
      </c>
      <c r="U51"/>
      <c r="V51"/>
      <c r="W51"/>
      <c r="X51"/>
      <c r="Y51"/>
    </row>
    <row r="52" spans="1:25" s="1" customFormat="1" x14ac:dyDescent="0.2">
      <c r="A52" s="126">
        <v>41091</v>
      </c>
      <c r="B52" s="50">
        <f t="shared" si="16"/>
        <v>0.70967741935483875</v>
      </c>
      <c r="C52" s="20">
        <v>38570</v>
      </c>
      <c r="D52" s="20">
        <v>566</v>
      </c>
      <c r="E52" s="21">
        <v>31502</v>
      </c>
      <c r="F52" s="20">
        <v>477</v>
      </c>
      <c r="G52" s="20">
        <v>145</v>
      </c>
      <c r="H52" s="20">
        <v>2843</v>
      </c>
      <c r="I52" s="21">
        <v>949</v>
      </c>
      <c r="J52" s="21">
        <v>575</v>
      </c>
      <c r="K52" s="21">
        <v>1464</v>
      </c>
      <c r="L52" s="21">
        <v>50</v>
      </c>
      <c r="M52" s="21">
        <v>2988</v>
      </c>
      <c r="N52" s="21">
        <v>3133</v>
      </c>
      <c r="O52" s="75">
        <f t="shared" si="17"/>
        <v>31979</v>
      </c>
      <c r="P52" s="75">
        <f t="shared" si="18"/>
        <v>1524</v>
      </c>
      <c r="Q52" s="75">
        <f t="shared" si="19"/>
        <v>2988</v>
      </c>
      <c r="R52" s="22" t="s">
        <v>23</v>
      </c>
      <c r="U52"/>
      <c r="V52"/>
      <c r="W52"/>
      <c r="X52"/>
      <c r="Y52"/>
    </row>
    <row r="53" spans="1:25" s="1" customFormat="1" x14ac:dyDescent="0.2">
      <c r="A53" s="126">
        <v>41122</v>
      </c>
      <c r="B53" s="50">
        <f t="shared" si="16"/>
        <v>0.74193548387096775</v>
      </c>
      <c r="C53" s="20">
        <v>37170</v>
      </c>
      <c r="D53" s="20">
        <v>670</v>
      </c>
      <c r="E53" s="21">
        <v>30451</v>
      </c>
      <c r="F53" s="20">
        <v>547</v>
      </c>
      <c r="G53" s="20">
        <v>124</v>
      </c>
      <c r="H53" s="20">
        <v>2675</v>
      </c>
      <c r="I53" s="21">
        <v>894</v>
      </c>
      <c r="J53" s="21">
        <v>510</v>
      </c>
      <c r="K53" s="21">
        <v>1249</v>
      </c>
      <c r="L53" s="21">
        <v>50</v>
      </c>
      <c r="M53" s="21">
        <v>2653</v>
      </c>
      <c r="N53" s="21">
        <v>2777</v>
      </c>
      <c r="O53" s="75">
        <f t="shared" si="17"/>
        <v>30998</v>
      </c>
      <c r="P53" s="75">
        <f t="shared" si="18"/>
        <v>1404</v>
      </c>
      <c r="Q53" s="75">
        <f t="shared" si="19"/>
        <v>2653</v>
      </c>
      <c r="R53" s="22" t="s">
        <v>23</v>
      </c>
      <c r="U53"/>
      <c r="V53"/>
      <c r="W53"/>
      <c r="X53"/>
      <c r="Y53"/>
    </row>
    <row r="54" spans="1:25" s="1" customFormat="1" x14ac:dyDescent="0.2">
      <c r="A54" s="131">
        <v>41153</v>
      </c>
      <c r="B54" s="50">
        <f t="shared" si="16"/>
        <v>0.66666666666666663</v>
      </c>
      <c r="C54" s="20">
        <v>36160</v>
      </c>
      <c r="D54" s="20">
        <v>493</v>
      </c>
      <c r="E54" s="21">
        <v>29330</v>
      </c>
      <c r="F54" s="20">
        <v>455</v>
      </c>
      <c r="G54" s="20">
        <v>337</v>
      </c>
      <c r="H54" s="20">
        <v>2739</v>
      </c>
      <c r="I54" s="21">
        <v>863</v>
      </c>
      <c r="J54" s="21">
        <v>541</v>
      </c>
      <c r="K54" s="21">
        <v>1354</v>
      </c>
      <c r="L54" s="21">
        <v>47</v>
      </c>
      <c r="M54" s="21">
        <v>2758</v>
      </c>
      <c r="N54" s="21">
        <v>3095</v>
      </c>
      <c r="O54" s="75">
        <f t="shared" si="17"/>
        <v>29785</v>
      </c>
      <c r="P54" s="75">
        <f t="shared" si="18"/>
        <v>1404</v>
      </c>
      <c r="Q54" s="75">
        <f t="shared" si="19"/>
        <v>2758</v>
      </c>
      <c r="R54" s="22" t="s">
        <v>22</v>
      </c>
      <c r="U54"/>
      <c r="V54"/>
      <c r="W54"/>
      <c r="X54"/>
      <c r="Y54"/>
    </row>
    <row r="55" spans="1:25" s="1" customFormat="1" x14ac:dyDescent="0.2">
      <c r="A55" s="126">
        <v>41183</v>
      </c>
      <c r="B55" s="50">
        <f t="shared" si="16"/>
        <v>0.70967741935483875</v>
      </c>
      <c r="C55" s="20">
        <v>36033</v>
      </c>
      <c r="D55" s="20">
        <v>260</v>
      </c>
      <c r="E55" s="21">
        <v>29467</v>
      </c>
      <c r="F55" s="20">
        <v>391</v>
      </c>
      <c r="G55" s="20">
        <v>176</v>
      </c>
      <c r="H55" s="20">
        <v>2781</v>
      </c>
      <c r="I55" s="21">
        <v>919</v>
      </c>
      <c r="J55" s="21">
        <v>581</v>
      </c>
      <c r="K55" s="21">
        <v>1422</v>
      </c>
      <c r="L55" s="21">
        <v>36</v>
      </c>
      <c r="M55" s="21">
        <v>2922</v>
      </c>
      <c r="N55" s="21">
        <v>3097</v>
      </c>
      <c r="O55" s="75">
        <f t="shared" si="17"/>
        <v>29858</v>
      </c>
      <c r="P55" s="75">
        <f t="shared" si="18"/>
        <v>1500</v>
      </c>
      <c r="Q55" s="75">
        <f t="shared" si="19"/>
        <v>2922</v>
      </c>
      <c r="R55" s="22" t="s">
        <v>23</v>
      </c>
      <c r="U55"/>
      <c r="V55"/>
      <c r="W55"/>
      <c r="X55"/>
      <c r="Y55"/>
    </row>
    <row r="56" spans="1:25" s="1" customFormat="1" ht="12" customHeight="1" x14ac:dyDescent="0.2">
      <c r="A56" s="126">
        <v>41214</v>
      </c>
      <c r="B56" s="50">
        <f t="shared" si="16"/>
        <v>0.7</v>
      </c>
      <c r="C56" s="20">
        <v>33239</v>
      </c>
      <c r="D56" s="20">
        <v>86</v>
      </c>
      <c r="E56" s="21">
        <v>27481</v>
      </c>
      <c r="F56" s="20">
        <v>295</v>
      </c>
      <c r="G56" s="20">
        <v>74</v>
      </c>
      <c r="H56" s="20">
        <v>2475</v>
      </c>
      <c r="I56" s="21">
        <v>878</v>
      </c>
      <c r="J56" s="21">
        <v>533</v>
      </c>
      <c r="K56" s="21">
        <v>1374</v>
      </c>
      <c r="L56" s="21">
        <v>43</v>
      </c>
      <c r="M56" s="21">
        <v>2784</v>
      </c>
      <c r="N56" s="21">
        <v>2859</v>
      </c>
      <c r="O56" s="75">
        <f t="shared" si="17"/>
        <v>27776</v>
      </c>
      <c r="P56" s="75">
        <f t="shared" si="18"/>
        <v>1411</v>
      </c>
      <c r="Q56" s="75">
        <f t="shared" si="19"/>
        <v>2785</v>
      </c>
      <c r="R56" s="22" t="s">
        <v>22</v>
      </c>
      <c r="U56"/>
      <c r="V56"/>
      <c r="W56"/>
      <c r="X56"/>
      <c r="Y56"/>
    </row>
    <row r="57" spans="1:25" s="1" customFormat="1" ht="12" customHeight="1" thickBot="1" x14ac:dyDescent="0.25">
      <c r="A57" s="127">
        <v>41244</v>
      </c>
      <c r="B57" s="61">
        <f t="shared" si="16"/>
        <v>0.61290322580645162</v>
      </c>
      <c r="C57" s="110">
        <v>30656</v>
      </c>
      <c r="D57" s="110">
        <v>29</v>
      </c>
      <c r="E57" s="111">
        <v>26249</v>
      </c>
      <c r="F57" s="110">
        <v>186</v>
      </c>
      <c r="G57" s="110">
        <v>105</v>
      </c>
      <c r="H57" s="110">
        <v>2150</v>
      </c>
      <c r="I57" s="111">
        <v>671</v>
      </c>
      <c r="J57" s="111">
        <v>347</v>
      </c>
      <c r="K57" s="111">
        <v>897</v>
      </c>
      <c r="L57" s="111">
        <v>22</v>
      </c>
      <c r="M57" s="111">
        <v>1916</v>
      </c>
      <c r="N57" s="111">
        <v>2021</v>
      </c>
      <c r="O57" s="101">
        <f t="shared" si="17"/>
        <v>26435</v>
      </c>
      <c r="P57" s="101">
        <f t="shared" si="18"/>
        <v>1018</v>
      </c>
      <c r="Q57" s="101">
        <f t="shared" si="19"/>
        <v>1915</v>
      </c>
      <c r="R57" s="43" t="s">
        <v>23</v>
      </c>
      <c r="U57"/>
      <c r="V57"/>
      <c r="W57"/>
      <c r="X57"/>
      <c r="Y57"/>
    </row>
    <row r="58" spans="1:25" s="10" customFormat="1" ht="12" customHeight="1" thickTop="1" thickBot="1" x14ac:dyDescent="0.25">
      <c r="A58" s="117" t="s">
        <v>31</v>
      </c>
      <c r="B58" s="116">
        <f>SUBTOTAL(1,B46:B57)</f>
        <v>0.6831046842170313</v>
      </c>
      <c r="C58" s="114">
        <f t="shared" ref="C58:Q58" si="20">SUBTOTAL(1,C46:C57)</f>
        <v>34736.333333333336</v>
      </c>
      <c r="D58" s="114">
        <f t="shared" si="20"/>
        <v>317.91666666666669</v>
      </c>
      <c r="E58" s="114">
        <f t="shared" si="20"/>
        <v>28656.333333333332</v>
      </c>
      <c r="F58" s="114">
        <f t="shared" si="20"/>
        <v>364.66666666666669</v>
      </c>
      <c r="G58" s="114">
        <f t="shared" si="20"/>
        <v>131.25</v>
      </c>
      <c r="H58" s="114">
        <f t="shared" si="20"/>
        <v>2546.3333333333335</v>
      </c>
      <c r="I58" s="114">
        <f t="shared" si="20"/>
        <v>861.41666666666663</v>
      </c>
      <c r="J58" s="114">
        <f t="shared" si="20"/>
        <v>509.25</v>
      </c>
      <c r="K58" s="114">
        <f t="shared" si="20"/>
        <v>1309.5833333333333</v>
      </c>
      <c r="L58" s="114">
        <f t="shared" si="20"/>
        <v>39.833333333333336</v>
      </c>
      <c r="M58" s="114">
        <f t="shared" si="20"/>
        <v>2680.1666666666665</v>
      </c>
      <c r="N58" s="113">
        <f t="shared" si="20"/>
        <v>2811.3333333333335</v>
      </c>
      <c r="O58" s="144">
        <f t="shared" si="20"/>
        <v>29021</v>
      </c>
      <c r="P58" s="144">
        <f t="shared" si="20"/>
        <v>1370.6666666666667</v>
      </c>
      <c r="Q58" s="145">
        <f t="shared" si="20"/>
        <v>2680.25</v>
      </c>
      <c r="R58" s="42"/>
      <c r="U58"/>
      <c r="V58"/>
      <c r="W58"/>
      <c r="X58"/>
      <c r="Y58"/>
    </row>
    <row r="59" spans="1:25" s="10" customFormat="1" ht="12" customHeight="1" x14ac:dyDescent="0.2">
      <c r="A59" s="126">
        <v>41275</v>
      </c>
      <c r="B59" s="50">
        <f t="shared" ref="B59:B70" si="21">NETWORKDAYS(A59,EOMONTH(A59,0),FEIERTAGE)/DAY(EOMONTH(A59,0))</f>
        <v>0.70967741935483875</v>
      </c>
      <c r="C59" s="20">
        <v>31059</v>
      </c>
      <c r="D59" s="20">
        <v>34</v>
      </c>
      <c r="E59" s="21">
        <v>26137</v>
      </c>
      <c r="F59" s="20">
        <v>181</v>
      </c>
      <c r="G59" s="20">
        <v>97</v>
      </c>
      <c r="H59" s="20">
        <v>2234</v>
      </c>
      <c r="I59" s="21">
        <v>757</v>
      </c>
      <c r="J59" s="21">
        <v>427</v>
      </c>
      <c r="K59" s="21">
        <v>1173</v>
      </c>
      <c r="L59" s="21">
        <v>20</v>
      </c>
      <c r="M59" s="21">
        <v>2357</v>
      </c>
      <c r="N59" s="21">
        <v>2454</v>
      </c>
      <c r="O59" s="74">
        <f t="shared" ref="O59:O70" si="22">E59+F59</f>
        <v>26318</v>
      </c>
      <c r="P59" s="74">
        <f t="shared" ref="P59:P70" si="23">I59+J59</f>
        <v>1184</v>
      </c>
      <c r="Q59" s="74">
        <f t="shared" ref="Q59:Q70" si="24">K59+P59</f>
        <v>2357</v>
      </c>
      <c r="R59" s="40" t="s">
        <v>23</v>
      </c>
      <c r="U59"/>
      <c r="V59"/>
      <c r="W59"/>
      <c r="X59"/>
      <c r="Y59"/>
    </row>
    <row r="60" spans="1:25" s="10" customFormat="1" ht="12" customHeight="1" x14ac:dyDescent="0.2">
      <c r="A60" s="126">
        <v>41306</v>
      </c>
      <c r="B60" s="50">
        <f t="shared" si="21"/>
        <v>0.7142857142857143</v>
      </c>
      <c r="C60" s="20">
        <v>32070</v>
      </c>
      <c r="D60" s="20">
        <v>21</v>
      </c>
      <c r="E60" s="21">
        <v>26949</v>
      </c>
      <c r="F60" s="20">
        <v>181</v>
      </c>
      <c r="G60" s="20">
        <v>104</v>
      </c>
      <c r="H60" s="20">
        <v>2326</v>
      </c>
      <c r="I60" s="21">
        <v>762</v>
      </c>
      <c r="J60" s="21">
        <v>439</v>
      </c>
      <c r="K60" s="21">
        <v>1266</v>
      </c>
      <c r="L60" s="21">
        <v>22</v>
      </c>
      <c r="M60" s="21">
        <v>2466</v>
      </c>
      <c r="N60" s="21">
        <v>2570</v>
      </c>
      <c r="O60" s="75">
        <f t="shared" si="22"/>
        <v>27130</v>
      </c>
      <c r="P60" s="75">
        <f t="shared" si="23"/>
        <v>1201</v>
      </c>
      <c r="Q60" s="75">
        <f t="shared" si="24"/>
        <v>2467</v>
      </c>
      <c r="R60" s="22" t="s">
        <v>24</v>
      </c>
      <c r="U60"/>
      <c r="V60"/>
      <c r="W60"/>
      <c r="X60"/>
      <c r="Y60"/>
    </row>
    <row r="61" spans="1:25" s="10" customFormat="1" ht="12" customHeight="1" x14ac:dyDescent="0.2">
      <c r="A61" s="126">
        <v>41334</v>
      </c>
      <c r="B61" s="50">
        <f t="shared" si="21"/>
        <v>0.64516129032258063</v>
      </c>
      <c r="C61" s="20">
        <v>33440</v>
      </c>
      <c r="D61" s="20">
        <v>67</v>
      </c>
      <c r="E61" s="21">
        <v>28028</v>
      </c>
      <c r="F61" s="20">
        <v>281</v>
      </c>
      <c r="G61" s="20">
        <v>93</v>
      </c>
      <c r="H61" s="20">
        <v>2417</v>
      </c>
      <c r="I61" s="21">
        <v>794</v>
      </c>
      <c r="J61" s="21">
        <v>468</v>
      </c>
      <c r="K61" s="21">
        <v>1267</v>
      </c>
      <c r="L61" s="21">
        <v>25</v>
      </c>
      <c r="M61" s="21">
        <v>2528</v>
      </c>
      <c r="N61" s="21">
        <v>2621</v>
      </c>
      <c r="O61" s="75">
        <f t="shared" si="22"/>
        <v>28309</v>
      </c>
      <c r="P61" s="75">
        <f t="shared" si="23"/>
        <v>1262</v>
      </c>
      <c r="Q61" s="75">
        <f t="shared" si="24"/>
        <v>2529</v>
      </c>
      <c r="R61" s="22" t="s">
        <v>23</v>
      </c>
      <c r="U61"/>
      <c r="V61"/>
      <c r="W61"/>
      <c r="X61"/>
      <c r="Y61"/>
    </row>
    <row r="62" spans="1:25" s="10" customFormat="1" ht="12" customHeight="1" x14ac:dyDescent="0.2">
      <c r="A62" s="126">
        <v>41365</v>
      </c>
      <c r="B62" s="50">
        <f t="shared" si="21"/>
        <v>0.7</v>
      </c>
      <c r="C62" s="20">
        <v>35089</v>
      </c>
      <c r="D62" s="20">
        <v>236</v>
      </c>
      <c r="E62" s="21">
        <v>28762</v>
      </c>
      <c r="F62" s="20">
        <v>354</v>
      </c>
      <c r="G62" s="20">
        <v>135</v>
      </c>
      <c r="H62" s="20">
        <v>2656</v>
      </c>
      <c r="I62" s="21">
        <v>910</v>
      </c>
      <c r="J62" s="21">
        <v>560</v>
      </c>
      <c r="K62" s="21">
        <v>1440</v>
      </c>
      <c r="L62" s="21">
        <v>36</v>
      </c>
      <c r="M62" s="21">
        <v>2910</v>
      </c>
      <c r="N62" s="21">
        <v>3046</v>
      </c>
      <c r="O62" s="75">
        <f t="shared" si="22"/>
        <v>29116</v>
      </c>
      <c r="P62" s="75">
        <f t="shared" si="23"/>
        <v>1470</v>
      </c>
      <c r="Q62" s="75">
        <f t="shared" si="24"/>
        <v>2910</v>
      </c>
      <c r="R62" s="22" t="s">
        <v>22</v>
      </c>
      <c r="U62"/>
      <c r="V62"/>
      <c r="W62"/>
      <c r="X62"/>
      <c r="Y62"/>
    </row>
    <row r="63" spans="1:25" s="10" customFormat="1" ht="12" customHeight="1" x14ac:dyDescent="0.2">
      <c r="A63" s="126">
        <v>41395</v>
      </c>
      <c r="B63" s="50">
        <f t="shared" si="21"/>
        <v>0.61290322580645162</v>
      </c>
      <c r="C63" s="20">
        <v>34054</v>
      </c>
      <c r="D63" s="21">
        <v>388</v>
      </c>
      <c r="E63" s="21">
        <v>27819</v>
      </c>
      <c r="F63" s="20">
        <v>455</v>
      </c>
      <c r="G63" s="20">
        <v>177</v>
      </c>
      <c r="H63" s="20">
        <v>2563</v>
      </c>
      <c r="I63" s="21">
        <v>812</v>
      </c>
      <c r="J63" s="21">
        <v>498</v>
      </c>
      <c r="K63" s="21">
        <v>1300</v>
      </c>
      <c r="L63" s="21">
        <v>42</v>
      </c>
      <c r="M63" s="21">
        <v>2610</v>
      </c>
      <c r="N63" s="21">
        <v>2786</v>
      </c>
      <c r="O63" s="75">
        <f t="shared" si="22"/>
        <v>28274</v>
      </c>
      <c r="P63" s="75">
        <f t="shared" si="23"/>
        <v>1310</v>
      </c>
      <c r="Q63" s="75">
        <f t="shared" si="24"/>
        <v>2610</v>
      </c>
      <c r="R63" s="22" t="s">
        <v>23</v>
      </c>
      <c r="U63"/>
      <c r="V63"/>
      <c r="W63"/>
      <c r="X63"/>
      <c r="Y63"/>
    </row>
    <row r="64" spans="1:25" s="10" customFormat="1" ht="12" customHeight="1" x14ac:dyDescent="0.2">
      <c r="A64" s="126">
        <v>41426</v>
      </c>
      <c r="B64" s="50">
        <f t="shared" si="21"/>
        <v>0.66666666666666663</v>
      </c>
      <c r="C64" s="21">
        <v>34850</v>
      </c>
      <c r="D64" s="20">
        <v>615</v>
      </c>
      <c r="E64" s="21">
        <v>28172</v>
      </c>
      <c r="F64" s="20">
        <v>413</v>
      </c>
      <c r="G64" s="20">
        <v>192</v>
      </c>
      <c r="H64" s="20">
        <v>2656</v>
      </c>
      <c r="I64" s="21">
        <v>853</v>
      </c>
      <c r="J64" s="21">
        <v>512</v>
      </c>
      <c r="K64" s="21">
        <v>1396</v>
      </c>
      <c r="L64" s="21">
        <v>41</v>
      </c>
      <c r="M64" s="21">
        <v>2761</v>
      </c>
      <c r="N64" s="21">
        <v>2953</v>
      </c>
      <c r="O64" s="75">
        <f t="shared" si="22"/>
        <v>28585</v>
      </c>
      <c r="P64" s="75">
        <f t="shared" si="23"/>
        <v>1365</v>
      </c>
      <c r="Q64" s="75">
        <f t="shared" si="24"/>
        <v>2761</v>
      </c>
      <c r="R64" s="22" t="s">
        <v>22</v>
      </c>
      <c r="U64"/>
      <c r="V64"/>
      <c r="W64"/>
      <c r="X64"/>
      <c r="Y64"/>
    </row>
    <row r="65" spans="1:25" s="10" customFormat="1" ht="12" customHeight="1" x14ac:dyDescent="0.2">
      <c r="A65" s="126">
        <v>41456</v>
      </c>
      <c r="B65" s="50">
        <f t="shared" si="21"/>
        <v>0.74193548387096775</v>
      </c>
      <c r="C65" s="20">
        <v>38619</v>
      </c>
      <c r="D65" s="20">
        <v>769</v>
      </c>
      <c r="E65" s="21">
        <v>31329</v>
      </c>
      <c r="F65" s="20">
        <v>494</v>
      </c>
      <c r="G65" s="20">
        <v>228</v>
      </c>
      <c r="H65" s="20">
        <v>2857</v>
      </c>
      <c r="I65" s="21">
        <v>945</v>
      </c>
      <c r="J65" s="21">
        <v>590</v>
      </c>
      <c r="K65" s="21">
        <v>1442</v>
      </c>
      <c r="L65" s="21">
        <v>55</v>
      </c>
      <c r="M65" s="21">
        <v>2978</v>
      </c>
      <c r="N65" s="21">
        <v>3295</v>
      </c>
      <c r="O65" s="75">
        <f t="shared" si="22"/>
        <v>31823</v>
      </c>
      <c r="P65" s="75">
        <f t="shared" si="23"/>
        <v>1535</v>
      </c>
      <c r="Q65" s="75">
        <f t="shared" si="24"/>
        <v>2977</v>
      </c>
      <c r="R65" s="22" t="s">
        <v>65</v>
      </c>
      <c r="U65"/>
      <c r="V65"/>
      <c r="W65"/>
      <c r="X65"/>
      <c r="Y65"/>
    </row>
    <row r="66" spans="1:25" s="10" customFormat="1" ht="12" customHeight="1" x14ac:dyDescent="0.2">
      <c r="A66" s="126">
        <v>41487</v>
      </c>
      <c r="B66" s="50">
        <f t="shared" si="21"/>
        <v>0.70967741935483875</v>
      </c>
      <c r="C66" s="20">
        <v>32457</v>
      </c>
      <c r="D66" s="20">
        <v>669</v>
      </c>
      <c r="E66" s="21">
        <v>26477</v>
      </c>
      <c r="F66" s="20">
        <v>429</v>
      </c>
      <c r="G66" s="20">
        <v>198</v>
      </c>
      <c r="H66" s="20">
        <v>2379</v>
      </c>
      <c r="I66" s="21">
        <v>747</v>
      </c>
      <c r="J66" s="21">
        <v>449</v>
      </c>
      <c r="K66" s="21">
        <v>1071</v>
      </c>
      <c r="L66" s="21">
        <v>38</v>
      </c>
      <c r="M66" s="21">
        <v>2267</v>
      </c>
      <c r="N66" s="21">
        <v>2465</v>
      </c>
      <c r="O66" s="75">
        <f t="shared" si="22"/>
        <v>26906</v>
      </c>
      <c r="P66" s="75">
        <f t="shared" si="23"/>
        <v>1196</v>
      </c>
      <c r="Q66" s="75">
        <f t="shared" si="24"/>
        <v>2267</v>
      </c>
      <c r="R66" s="327" t="s">
        <v>95</v>
      </c>
      <c r="U66"/>
      <c r="V66"/>
      <c r="W66"/>
      <c r="X66"/>
      <c r="Y66"/>
    </row>
    <row r="67" spans="1:25" s="10" customFormat="1" ht="12" customHeight="1" x14ac:dyDescent="0.2">
      <c r="A67" s="126">
        <v>41518</v>
      </c>
      <c r="B67" s="50">
        <f t="shared" si="21"/>
        <v>0.7</v>
      </c>
      <c r="C67" s="20">
        <v>35198</v>
      </c>
      <c r="D67" s="21">
        <v>550</v>
      </c>
      <c r="E67" s="21">
        <v>28631</v>
      </c>
      <c r="F67" s="20">
        <v>402</v>
      </c>
      <c r="G67" s="20">
        <v>185</v>
      </c>
      <c r="H67" s="20">
        <v>2696</v>
      </c>
      <c r="I67" s="21">
        <v>837</v>
      </c>
      <c r="J67" s="21">
        <v>508</v>
      </c>
      <c r="K67" s="21">
        <v>1356</v>
      </c>
      <c r="L67" s="21">
        <v>33</v>
      </c>
      <c r="M67" s="21">
        <v>2702</v>
      </c>
      <c r="N67" s="21">
        <v>2887</v>
      </c>
      <c r="O67" s="75">
        <f t="shared" si="22"/>
        <v>29033</v>
      </c>
      <c r="P67" s="75">
        <f t="shared" si="23"/>
        <v>1345</v>
      </c>
      <c r="Q67" s="75">
        <f t="shared" si="24"/>
        <v>2701</v>
      </c>
      <c r="R67" s="328"/>
      <c r="U67"/>
      <c r="V67"/>
      <c r="W67"/>
      <c r="X67"/>
      <c r="Y67"/>
    </row>
    <row r="68" spans="1:25" s="10" customFormat="1" ht="12" customHeight="1" x14ac:dyDescent="0.2">
      <c r="A68" s="126">
        <v>41548</v>
      </c>
      <c r="B68" s="50">
        <f t="shared" si="21"/>
        <v>0.70967741935483875</v>
      </c>
      <c r="C68" s="20">
        <v>35231</v>
      </c>
      <c r="D68" s="20">
        <v>269</v>
      </c>
      <c r="E68" s="21">
        <v>28538</v>
      </c>
      <c r="F68" s="20">
        <v>432</v>
      </c>
      <c r="G68" s="20">
        <v>151</v>
      </c>
      <c r="H68" s="20">
        <v>2899</v>
      </c>
      <c r="I68" s="21">
        <v>898</v>
      </c>
      <c r="J68" s="21">
        <v>533</v>
      </c>
      <c r="K68" s="21">
        <v>1369</v>
      </c>
      <c r="L68" s="21">
        <v>143</v>
      </c>
      <c r="M68" s="21">
        <v>2800</v>
      </c>
      <c r="N68" s="21">
        <v>2951</v>
      </c>
      <c r="O68" s="75">
        <f t="shared" si="22"/>
        <v>28970</v>
      </c>
      <c r="P68" s="75">
        <f t="shared" si="23"/>
        <v>1431</v>
      </c>
      <c r="Q68" s="75">
        <f t="shared" si="24"/>
        <v>2800</v>
      </c>
      <c r="R68" s="329"/>
      <c r="U68"/>
      <c r="V68"/>
      <c r="W68"/>
      <c r="X68"/>
      <c r="Y68"/>
    </row>
    <row r="69" spans="1:25" s="10" customFormat="1" ht="12" customHeight="1" x14ac:dyDescent="0.2">
      <c r="A69" s="126">
        <v>41579</v>
      </c>
      <c r="B69" s="50">
        <f t="shared" si="21"/>
        <v>0.66666666666666663</v>
      </c>
      <c r="C69" s="20">
        <v>32126</v>
      </c>
      <c r="D69" s="20">
        <v>63</v>
      </c>
      <c r="E69" s="21">
        <v>26504</v>
      </c>
      <c r="F69" s="20">
        <v>291</v>
      </c>
      <c r="G69" s="20">
        <v>105</v>
      </c>
      <c r="H69" s="20">
        <v>2444</v>
      </c>
      <c r="I69" s="21">
        <v>805</v>
      </c>
      <c r="J69" s="21">
        <v>511</v>
      </c>
      <c r="K69" s="21">
        <v>1371</v>
      </c>
      <c r="L69" s="21">
        <v>32</v>
      </c>
      <c r="M69" s="21">
        <v>2687</v>
      </c>
      <c r="N69" s="21">
        <v>2792</v>
      </c>
      <c r="O69" s="75">
        <f t="shared" si="22"/>
        <v>26795</v>
      </c>
      <c r="P69" s="75">
        <f t="shared" si="23"/>
        <v>1316</v>
      </c>
      <c r="Q69" s="75">
        <f t="shared" si="24"/>
        <v>2687</v>
      </c>
      <c r="R69" s="22" t="s">
        <v>22</v>
      </c>
      <c r="U69"/>
      <c r="V69"/>
      <c r="W69"/>
      <c r="X69"/>
      <c r="Y69"/>
    </row>
    <row r="70" spans="1:25" s="10" customFormat="1" ht="12" customHeight="1" thickBot="1" x14ac:dyDescent="0.25">
      <c r="A70" s="127">
        <v>41609</v>
      </c>
      <c r="B70" s="61">
        <f t="shared" si="21"/>
        <v>0.64516129032258063</v>
      </c>
      <c r="C70" s="110">
        <v>32013</v>
      </c>
      <c r="D70" s="110">
        <v>43</v>
      </c>
      <c r="E70" s="111">
        <v>27276</v>
      </c>
      <c r="F70" s="110">
        <v>218</v>
      </c>
      <c r="G70" s="110">
        <v>125</v>
      </c>
      <c r="H70" s="110">
        <v>2243</v>
      </c>
      <c r="I70" s="111">
        <v>667</v>
      </c>
      <c r="J70" s="111">
        <v>389</v>
      </c>
      <c r="K70" s="111">
        <v>1018</v>
      </c>
      <c r="L70" s="111">
        <v>33</v>
      </c>
      <c r="M70" s="111">
        <v>2074</v>
      </c>
      <c r="N70" s="111">
        <v>2199</v>
      </c>
      <c r="O70" s="101">
        <f t="shared" si="22"/>
        <v>27494</v>
      </c>
      <c r="P70" s="101">
        <f t="shared" si="23"/>
        <v>1056</v>
      </c>
      <c r="Q70" s="101">
        <f t="shared" si="24"/>
        <v>2074</v>
      </c>
      <c r="R70" s="43" t="s">
        <v>23</v>
      </c>
      <c r="U70"/>
      <c r="V70"/>
      <c r="W70"/>
      <c r="X70"/>
      <c r="Y70"/>
    </row>
    <row r="71" spans="1:25" s="10" customFormat="1" ht="12" customHeight="1" thickTop="1" thickBot="1" x14ac:dyDescent="0.25">
      <c r="A71" s="117" t="s">
        <v>32</v>
      </c>
      <c r="B71" s="116">
        <f>SUBTOTAL(1,B59:B70)</f>
        <v>0.68515104966717877</v>
      </c>
      <c r="C71" s="114">
        <f t="shared" ref="C71:Q71" si="25">SUBTOTAL(1,C59:C70)</f>
        <v>33850.5</v>
      </c>
      <c r="D71" s="114">
        <f t="shared" si="25"/>
        <v>310.33333333333331</v>
      </c>
      <c r="E71" s="114">
        <f t="shared" si="25"/>
        <v>27885.166666666668</v>
      </c>
      <c r="F71" s="114">
        <f t="shared" si="25"/>
        <v>344.25</v>
      </c>
      <c r="G71" s="114">
        <f t="shared" si="25"/>
        <v>149.16666666666666</v>
      </c>
      <c r="H71" s="114">
        <f t="shared" si="25"/>
        <v>2530.8333333333335</v>
      </c>
      <c r="I71" s="114">
        <f t="shared" si="25"/>
        <v>815.58333333333337</v>
      </c>
      <c r="J71" s="114">
        <f t="shared" si="25"/>
        <v>490.33333333333331</v>
      </c>
      <c r="K71" s="114">
        <f t="shared" si="25"/>
        <v>1289.0833333333333</v>
      </c>
      <c r="L71" s="114">
        <f t="shared" si="25"/>
        <v>43.333333333333336</v>
      </c>
      <c r="M71" s="114">
        <f t="shared" si="25"/>
        <v>2595</v>
      </c>
      <c r="N71" s="113">
        <f t="shared" si="25"/>
        <v>2751.5833333333335</v>
      </c>
      <c r="O71" s="144">
        <f t="shared" si="25"/>
        <v>28229.416666666668</v>
      </c>
      <c r="P71" s="144">
        <f t="shared" si="25"/>
        <v>1305.9166666666667</v>
      </c>
      <c r="Q71" s="145">
        <f t="shared" si="25"/>
        <v>2595</v>
      </c>
      <c r="R71" s="42"/>
      <c r="U71"/>
      <c r="V71"/>
      <c r="W71"/>
      <c r="X71"/>
      <c r="Y71"/>
    </row>
    <row r="72" spans="1:25" s="10" customFormat="1" ht="12" customHeight="1" x14ac:dyDescent="0.2">
      <c r="A72" s="126">
        <v>41640</v>
      </c>
      <c r="B72" s="50">
        <f t="shared" ref="B72:B83" si="26">NETWORKDAYS(A72,EOMONTH(A72,0),FEIERTAGE)/DAY(EOMONTH(A72,0))</f>
        <v>0.67741935483870963</v>
      </c>
      <c r="C72" s="20">
        <v>31400</v>
      </c>
      <c r="D72" s="20">
        <v>48</v>
      </c>
      <c r="E72" s="21">
        <v>26309</v>
      </c>
      <c r="F72" s="20">
        <v>197</v>
      </c>
      <c r="G72" s="20">
        <v>107</v>
      </c>
      <c r="H72" s="20">
        <v>2195</v>
      </c>
      <c r="I72" s="21">
        <v>729</v>
      </c>
      <c r="J72" s="21">
        <v>455</v>
      </c>
      <c r="K72" s="21">
        <v>1276</v>
      </c>
      <c r="L72" s="21">
        <v>83</v>
      </c>
      <c r="M72" s="21">
        <v>2460</v>
      </c>
      <c r="N72" s="21">
        <v>2567</v>
      </c>
      <c r="O72" s="74">
        <f t="shared" ref="O72:O83" si="27">E72+F72</f>
        <v>26506</v>
      </c>
      <c r="P72" s="74">
        <f t="shared" ref="P72:P83" si="28">I72+J72</f>
        <v>1184</v>
      </c>
      <c r="Q72" s="74">
        <f t="shared" ref="Q72:Q83" si="29">K72+P72</f>
        <v>2460</v>
      </c>
      <c r="R72" s="40" t="s">
        <v>23</v>
      </c>
      <c r="U72"/>
      <c r="V72"/>
      <c r="W72"/>
      <c r="X72"/>
      <c r="Y72"/>
    </row>
    <row r="73" spans="1:25" s="10" customFormat="1" ht="12" customHeight="1" x14ac:dyDescent="0.2">
      <c r="A73" s="126">
        <v>41671</v>
      </c>
      <c r="B73" s="50">
        <f t="shared" si="26"/>
        <v>0.7142857142857143</v>
      </c>
      <c r="C73" s="20">
        <v>31090</v>
      </c>
      <c r="D73" s="20">
        <v>61</v>
      </c>
      <c r="E73" s="21">
        <v>26210</v>
      </c>
      <c r="F73" s="20">
        <v>201</v>
      </c>
      <c r="G73" s="20">
        <v>105</v>
      </c>
      <c r="H73" s="20">
        <v>2280</v>
      </c>
      <c r="I73" s="21">
        <v>631</v>
      </c>
      <c r="J73" s="21">
        <v>406</v>
      </c>
      <c r="K73" s="21">
        <v>1154</v>
      </c>
      <c r="L73" s="21">
        <v>43</v>
      </c>
      <c r="M73" s="21">
        <v>2191</v>
      </c>
      <c r="N73" s="21">
        <v>2296</v>
      </c>
      <c r="O73" s="75">
        <f t="shared" si="27"/>
        <v>26411</v>
      </c>
      <c r="P73" s="75">
        <f t="shared" si="28"/>
        <v>1037</v>
      </c>
      <c r="Q73" s="75">
        <f t="shared" si="29"/>
        <v>2191</v>
      </c>
      <c r="R73" s="22" t="s">
        <v>24</v>
      </c>
      <c r="U73"/>
      <c r="V73"/>
      <c r="W73"/>
      <c r="X73"/>
      <c r="Y73"/>
    </row>
    <row r="74" spans="1:25" s="10" customFormat="1" ht="12" customHeight="1" x14ac:dyDescent="0.2">
      <c r="A74" s="126">
        <v>41699</v>
      </c>
      <c r="B74" s="50">
        <f t="shared" si="26"/>
        <v>0.67741935483870963</v>
      </c>
      <c r="C74" s="20">
        <v>31698</v>
      </c>
      <c r="D74" s="20">
        <v>211</v>
      </c>
      <c r="E74" s="21">
        <v>26480</v>
      </c>
      <c r="F74" s="20">
        <v>275</v>
      </c>
      <c r="G74" s="20">
        <v>99</v>
      </c>
      <c r="H74" s="20">
        <v>2312</v>
      </c>
      <c r="I74" s="21">
        <v>650</v>
      </c>
      <c r="J74" s="21">
        <v>409</v>
      </c>
      <c r="K74" s="21">
        <v>1209</v>
      </c>
      <c r="L74" s="21">
        <v>52</v>
      </c>
      <c r="M74" s="21">
        <v>2268</v>
      </c>
      <c r="N74" s="21">
        <v>2367</v>
      </c>
      <c r="O74" s="75">
        <f t="shared" si="27"/>
        <v>26755</v>
      </c>
      <c r="P74" s="75">
        <f t="shared" si="28"/>
        <v>1059</v>
      </c>
      <c r="Q74" s="75">
        <f t="shared" si="29"/>
        <v>2268</v>
      </c>
      <c r="R74" s="22" t="s">
        <v>23</v>
      </c>
      <c r="U74"/>
      <c r="V74"/>
      <c r="W74"/>
      <c r="X74"/>
      <c r="Y74"/>
    </row>
    <row r="75" spans="1:25" s="10" customFormat="1" ht="12" customHeight="1" x14ac:dyDescent="0.2">
      <c r="A75" s="126">
        <v>41730</v>
      </c>
      <c r="B75" s="50">
        <f t="shared" si="26"/>
        <v>0.66666666666666663</v>
      </c>
      <c r="C75" s="20">
        <v>36993</v>
      </c>
      <c r="D75" s="20">
        <v>313</v>
      </c>
      <c r="E75" s="21">
        <v>30120</v>
      </c>
      <c r="F75" s="20">
        <v>511</v>
      </c>
      <c r="G75" s="20">
        <v>175</v>
      </c>
      <c r="H75" s="20">
        <v>2989</v>
      </c>
      <c r="I75" s="21">
        <v>853</v>
      </c>
      <c r="J75" s="21">
        <v>524</v>
      </c>
      <c r="K75" s="21">
        <v>1446</v>
      </c>
      <c r="L75" s="21">
        <v>63</v>
      </c>
      <c r="M75" s="21">
        <v>2823</v>
      </c>
      <c r="N75" s="21">
        <v>2998</v>
      </c>
      <c r="O75" s="75">
        <f t="shared" si="27"/>
        <v>30631</v>
      </c>
      <c r="P75" s="75">
        <f t="shared" si="28"/>
        <v>1377</v>
      </c>
      <c r="Q75" s="75">
        <f t="shared" si="29"/>
        <v>2823</v>
      </c>
      <c r="R75" s="22" t="s">
        <v>64</v>
      </c>
      <c r="U75"/>
      <c r="V75"/>
      <c r="W75"/>
      <c r="X75"/>
      <c r="Y75"/>
    </row>
    <row r="76" spans="1:25" s="10" customFormat="1" ht="12" customHeight="1" x14ac:dyDescent="0.2">
      <c r="A76" s="126">
        <v>41760</v>
      </c>
      <c r="B76" s="50">
        <f t="shared" si="26"/>
        <v>0.64516129032258063</v>
      </c>
      <c r="C76" s="20">
        <v>33731</v>
      </c>
      <c r="D76" s="20">
        <v>476</v>
      </c>
      <c r="E76" s="21">
        <v>27545</v>
      </c>
      <c r="F76" s="20">
        <v>380</v>
      </c>
      <c r="G76" s="20">
        <v>164</v>
      </c>
      <c r="H76" s="20">
        <v>2624</v>
      </c>
      <c r="I76" s="21">
        <v>692</v>
      </c>
      <c r="J76" s="21">
        <v>470</v>
      </c>
      <c r="K76" s="21">
        <v>1298</v>
      </c>
      <c r="L76" s="21">
        <v>63</v>
      </c>
      <c r="M76" s="21">
        <v>2460</v>
      </c>
      <c r="N76" s="21">
        <v>2624</v>
      </c>
      <c r="O76" s="75">
        <f t="shared" si="27"/>
        <v>27925</v>
      </c>
      <c r="P76" s="75">
        <f t="shared" si="28"/>
        <v>1162</v>
      </c>
      <c r="Q76" s="75">
        <f t="shared" si="29"/>
        <v>2460</v>
      </c>
      <c r="R76" s="22" t="s">
        <v>23</v>
      </c>
      <c r="U76"/>
      <c r="V76"/>
      <c r="W76"/>
      <c r="X76"/>
      <c r="Y76"/>
    </row>
    <row r="77" spans="1:25" s="10" customFormat="1" ht="12" customHeight="1" x14ac:dyDescent="0.2">
      <c r="A77" s="126">
        <v>41791</v>
      </c>
      <c r="B77" s="50">
        <f t="shared" si="26"/>
        <v>0.6333333333333333</v>
      </c>
      <c r="C77" s="20">
        <v>32606</v>
      </c>
      <c r="D77" s="21">
        <v>700</v>
      </c>
      <c r="E77" s="21">
        <v>26166</v>
      </c>
      <c r="F77" s="20">
        <v>482</v>
      </c>
      <c r="G77" s="20">
        <v>177</v>
      </c>
      <c r="H77" s="20">
        <v>2634</v>
      </c>
      <c r="I77" s="21">
        <v>661</v>
      </c>
      <c r="J77" s="21">
        <v>448</v>
      </c>
      <c r="K77" s="21">
        <v>1265</v>
      </c>
      <c r="L77" s="21">
        <v>73</v>
      </c>
      <c r="M77" s="21">
        <v>2374</v>
      </c>
      <c r="N77" s="21">
        <v>2551</v>
      </c>
      <c r="O77" s="75">
        <f t="shared" si="27"/>
        <v>26648</v>
      </c>
      <c r="P77" s="75">
        <f t="shared" si="28"/>
        <v>1109</v>
      </c>
      <c r="Q77" s="75">
        <f t="shared" si="29"/>
        <v>2374</v>
      </c>
      <c r="R77" s="22" t="s">
        <v>22</v>
      </c>
      <c r="U77"/>
      <c r="V77"/>
      <c r="W77"/>
      <c r="X77"/>
      <c r="Y77"/>
    </row>
    <row r="78" spans="1:25" s="10" customFormat="1" ht="12" customHeight="1" x14ac:dyDescent="0.2">
      <c r="A78" s="126">
        <v>41821</v>
      </c>
      <c r="B78" s="50">
        <f t="shared" si="26"/>
        <v>0.74193548387096775</v>
      </c>
      <c r="C78" s="20">
        <v>35022</v>
      </c>
      <c r="D78" s="21">
        <v>572</v>
      </c>
      <c r="E78" s="21">
        <v>28392</v>
      </c>
      <c r="F78" s="20">
        <v>444</v>
      </c>
      <c r="G78" s="20">
        <v>162</v>
      </c>
      <c r="H78" s="20">
        <v>2832</v>
      </c>
      <c r="I78" s="21">
        <v>709</v>
      </c>
      <c r="J78" s="21">
        <v>479</v>
      </c>
      <c r="K78" s="21">
        <v>1336</v>
      </c>
      <c r="L78" s="21">
        <v>95</v>
      </c>
      <c r="M78" s="21">
        <v>2524</v>
      </c>
      <c r="N78" s="21">
        <v>2687</v>
      </c>
      <c r="O78" s="75">
        <f t="shared" si="27"/>
        <v>28836</v>
      </c>
      <c r="P78" s="75">
        <f t="shared" si="28"/>
        <v>1188</v>
      </c>
      <c r="Q78" s="75">
        <f t="shared" si="29"/>
        <v>2524</v>
      </c>
      <c r="R78" s="22" t="s">
        <v>23</v>
      </c>
      <c r="U78"/>
      <c r="V78"/>
      <c r="W78"/>
      <c r="X78"/>
      <c r="Y78"/>
    </row>
    <row r="79" spans="1:25" s="10" customFormat="1" ht="12" customHeight="1" x14ac:dyDescent="0.2">
      <c r="A79" s="126">
        <v>41852</v>
      </c>
      <c r="B79" s="50">
        <f t="shared" si="26"/>
        <v>0.67741935483870963</v>
      </c>
      <c r="C79" s="20">
        <v>33083</v>
      </c>
      <c r="D79" s="21">
        <v>595</v>
      </c>
      <c r="E79" s="21">
        <v>27360</v>
      </c>
      <c r="F79" s="20">
        <v>498</v>
      </c>
      <c r="G79" s="20">
        <v>142</v>
      </c>
      <c r="H79" s="20">
        <v>2641</v>
      </c>
      <c r="I79" s="21">
        <v>548</v>
      </c>
      <c r="J79" s="21">
        <v>331</v>
      </c>
      <c r="K79" s="21">
        <v>909</v>
      </c>
      <c r="L79" s="21">
        <v>58</v>
      </c>
      <c r="M79" s="21">
        <v>1789</v>
      </c>
      <c r="N79" s="21">
        <v>1931</v>
      </c>
      <c r="O79" s="75">
        <f t="shared" si="27"/>
        <v>27858</v>
      </c>
      <c r="P79" s="75">
        <f t="shared" si="28"/>
        <v>879</v>
      </c>
      <c r="Q79" s="75">
        <f t="shared" si="29"/>
        <v>1788</v>
      </c>
      <c r="R79" s="22" t="s">
        <v>63</v>
      </c>
      <c r="U79"/>
      <c r="V79"/>
      <c r="W79"/>
      <c r="X79"/>
      <c r="Y79"/>
    </row>
    <row r="80" spans="1:25" s="10" customFormat="1" ht="12" customHeight="1" x14ac:dyDescent="0.2">
      <c r="A80" s="126">
        <v>41883</v>
      </c>
      <c r="B80" s="50">
        <f t="shared" si="26"/>
        <v>0.73333333333333328</v>
      </c>
      <c r="C80" s="20">
        <v>34798</v>
      </c>
      <c r="D80" s="21">
        <v>427</v>
      </c>
      <c r="E80" s="21">
        <v>28192</v>
      </c>
      <c r="F80" s="20">
        <v>419</v>
      </c>
      <c r="G80" s="20">
        <v>154</v>
      </c>
      <c r="H80" s="20">
        <v>2853</v>
      </c>
      <c r="I80" s="21">
        <v>790</v>
      </c>
      <c r="J80" s="21">
        <v>525</v>
      </c>
      <c r="K80" s="21">
        <v>1394</v>
      </c>
      <c r="L80" s="21">
        <v>44</v>
      </c>
      <c r="M80" s="21">
        <v>2709</v>
      </c>
      <c r="N80" s="21">
        <v>2864</v>
      </c>
      <c r="O80" s="75">
        <f t="shared" si="27"/>
        <v>28611</v>
      </c>
      <c r="P80" s="75">
        <f t="shared" si="28"/>
        <v>1315</v>
      </c>
      <c r="Q80" s="75">
        <f t="shared" si="29"/>
        <v>2709</v>
      </c>
      <c r="R80" s="22" t="s">
        <v>22</v>
      </c>
      <c r="U80"/>
      <c r="V80"/>
      <c r="W80"/>
      <c r="X80"/>
      <c r="Y80"/>
    </row>
    <row r="81" spans="1:25" s="10" customFormat="1" ht="12" customHeight="1" x14ac:dyDescent="0.2">
      <c r="A81" s="126">
        <v>41913</v>
      </c>
      <c r="B81" s="50">
        <f t="shared" si="26"/>
        <v>0.70967741935483875</v>
      </c>
      <c r="C81" s="20">
        <v>36628</v>
      </c>
      <c r="D81" s="21">
        <v>282</v>
      </c>
      <c r="E81" s="21">
        <v>29978</v>
      </c>
      <c r="F81" s="20">
        <v>362</v>
      </c>
      <c r="G81" s="20">
        <v>152</v>
      </c>
      <c r="H81" s="20">
        <v>2910</v>
      </c>
      <c r="I81" s="21">
        <v>816</v>
      </c>
      <c r="J81" s="21">
        <v>543</v>
      </c>
      <c r="K81" s="21">
        <v>1488</v>
      </c>
      <c r="L81" s="21">
        <v>106</v>
      </c>
      <c r="M81" s="21">
        <v>2838</v>
      </c>
      <c r="N81" s="21">
        <v>2991</v>
      </c>
      <c r="O81" s="75">
        <f t="shared" si="27"/>
        <v>30340</v>
      </c>
      <c r="P81" s="75">
        <f t="shared" si="28"/>
        <v>1359</v>
      </c>
      <c r="Q81" s="75">
        <f t="shared" si="29"/>
        <v>2847</v>
      </c>
      <c r="R81" s="22" t="s">
        <v>23</v>
      </c>
      <c r="U81"/>
      <c r="V81"/>
      <c r="W81"/>
      <c r="X81"/>
      <c r="Y81"/>
    </row>
    <row r="82" spans="1:25" s="10" customFormat="1" ht="12" customHeight="1" x14ac:dyDescent="0.2">
      <c r="A82" s="126">
        <v>41944</v>
      </c>
      <c r="B82" s="50">
        <f t="shared" si="26"/>
        <v>0.66666666666666663</v>
      </c>
      <c r="C82" s="20">
        <v>33661</v>
      </c>
      <c r="D82" s="21">
        <v>106</v>
      </c>
      <c r="E82" s="21">
        <v>27263</v>
      </c>
      <c r="F82" s="20">
        <v>281</v>
      </c>
      <c r="G82" s="20">
        <v>117</v>
      </c>
      <c r="H82" s="20">
        <v>2606</v>
      </c>
      <c r="I82" s="21">
        <v>761</v>
      </c>
      <c r="J82" s="21">
        <v>520</v>
      </c>
      <c r="K82" s="21">
        <v>1426</v>
      </c>
      <c r="L82" s="21">
        <v>583</v>
      </c>
      <c r="M82" s="21">
        <v>2707</v>
      </c>
      <c r="N82" s="21">
        <v>2823</v>
      </c>
      <c r="O82" s="75">
        <f t="shared" si="27"/>
        <v>27544</v>
      </c>
      <c r="P82" s="75">
        <f t="shared" si="28"/>
        <v>1281</v>
      </c>
      <c r="Q82" s="75">
        <f t="shared" si="29"/>
        <v>2707</v>
      </c>
      <c r="R82" s="22" t="s">
        <v>22</v>
      </c>
      <c r="U82"/>
      <c r="V82"/>
      <c r="W82"/>
      <c r="X82"/>
      <c r="Y82"/>
    </row>
    <row r="83" spans="1:25" s="10" customFormat="1" ht="12" customHeight="1" thickBot="1" x14ac:dyDescent="0.25">
      <c r="A83" s="127">
        <v>41974</v>
      </c>
      <c r="B83" s="61">
        <f t="shared" si="26"/>
        <v>0.67741935483870963</v>
      </c>
      <c r="C83" s="110">
        <v>31419</v>
      </c>
      <c r="D83" s="111">
        <v>37</v>
      </c>
      <c r="E83" s="111">
        <v>26436</v>
      </c>
      <c r="F83" s="110">
        <v>218</v>
      </c>
      <c r="G83" s="110">
        <v>131</v>
      </c>
      <c r="H83" s="110">
        <v>2349</v>
      </c>
      <c r="I83" s="111">
        <v>698</v>
      </c>
      <c r="J83" s="111">
        <v>405</v>
      </c>
      <c r="K83" s="111">
        <v>1131</v>
      </c>
      <c r="L83" s="111">
        <v>23</v>
      </c>
      <c r="M83" s="111">
        <v>2235</v>
      </c>
      <c r="N83" s="111">
        <v>2365</v>
      </c>
      <c r="O83" s="101">
        <f t="shared" si="27"/>
        <v>26654</v>
      </c>
      <c r="P83" s="101">
        <f t="shared" si="28"/>
        <v>1103</v>
      </c>
      <c r="Q83" s="101">
        <f t="shared" si="29"/>
        <v>2234</v>
      </c>
      <c r="R83" s="43" t="s">
        <v>23</v>
      </c>
      <c r="U83"/>
      <c r="V83"/>
      <c r="W83"/>
      <c r="X83"/>
      <c r="Y83"/>
    </row>
    <row r="84" spans="1:25" s="10" customFormat="1" ht="12" customHeight="1" thickTop="1" thickBot="1" x14ac:dyDescent="0.25">
      <c r="A84" s="117" t="s">
        <v>33</v>
      </c>
      <c r="B84" s="116">
        <f>SUBTOTAL(1,B72:B83)</f>
        <v>0.68506144393241175</v>
      </c>
      <c r="C84" s="114">
        <f t="shared" ref="C84:Q84" si="30">SUBTOTAL(1,C72:C83)</f>
        <v>33510.75</v>
      </c>
      <c r="D84" s="114">
        <f t="shared" si="30"/>
        <v>319</v>
      </c>
      <c r="E84" s="114">
        <f t="shared" si="30"/>
        <v>27537.583333333332</v>
      </c>
      <c r="F84" s="114">
        <f t="shared" si="30"/>
        <v>355.66666666666669</v>
      </c>
      <c r="G84" s="114">
        <f t="shared" si="30"/>
        <v>140.41666666666666</v>
      </c>
      <c r="H84" s="114">
        <f t="shared" si="30"/>
        <v>2602.0833333333335</v>
      </c>
      <c r="I84" s="114">
        <f t="shared" si="30"/>
        <v>711.5</v>
      </c>
      <c r="J84" s="114">
        <f t="shared" si="30"/>
        <v>459.58333333333331</v>
      </c>
      <c r="K84" s="114">
        <f t="shared" si="30"/>
        <v>1277.6666666666667</v>
      </c>
      <c r="L84" s="114">
        <f t="shared" si="30"/>
        <v>107.16666666666667</v>
      </c>
      <c r="M84" s="114">
        <f t="shared" si="30"/>
        <v>2448.1666666666665</v>
      </c>
      <c r="N84" s="113">
        <f t="shared" si="30"/>
        <v>2588.6666666666665</v>
      </c>
      <c r="O84" s="144">
        <f t="shared" si="30"/>
        <v>27893.25</v>
      </c>
      <c r="P84" s="144">
        <f t="shared" si="30"/>
        <v>1171.0833333333333</v>
      </c>
      <c r="Q84" s="145">
        <f t="shared" si="30"/>
        <v>2448.75</v>
      </c>
      <c r="R84" s="42"/>
      <c r="U84"/>
      <c r="V84"/>
      <c r="W84"/>
      <c r="X84"/>
      <c r="Y84"/>
    </row>
    <row r="85" spans="1:25" s="10" customFormat="1" ht="12" customHeight="1" x14ac:dyDescent="0.2">
      <c r="A85" s="126">
        <v>42005</v>
      </c>
      <c r="B85" s="50">
        <f t="shared" ref="B85:B96" si="31">NETWORKDAYS(A85,EOMONTH(A85,0),FEIERTAGE)/DAY(EOMONTH(A85,0))</f>
        <v>0.64516129032258063</v>
      </c>
      <c r="C85" s="20">
        <v>30536</v>
      </c>
      <c r="D85" s="21">
        <v>29</v>
      </c>
      <c r="E85" s="21">
        <v>25249</v>
      </c>
      <c r="F85" s="20">
        <v>177</v>
      </c>
      <c r="G85" s="20">
        <v>120</v>
      </c>
      <c r="H85" s="20">
        <v>2242</v>
      </c>
      <c r="I85" s="21">
        <v>675</v>
      </c>
      <c r="J85" s="21">
        <v>398</v>
      </c>
      <c r="K85" s="21">
        <v>1243</v>
      </c>
      <c r="L85" s="21">
        <v>403</v>
      </c>
      <c r="M85" s="21">
        <v>2316</v>
      </c>
      <c r="N85" s="21">
        <v>2436</v>
      </c>
      <c r="O85" s="74">
        <f t="shared" ref="O85:O96" si="32">E85+F85</f>
        <v>25426</v>
      </c>
      <c r="P85" s="74">
        <f t="shared" ref="P85:P96" si="33">I85+J85</f>
        <v>1073</v>
      </c>
      <c r="Q85" s="74">
        <f t="shared" ref="Q85:Q96" si="34">K85+P85</f>
        <v>2316</v>
      </c>
      <c r="R85" s="40" t="s">
        <v>23</v>
      </c>
      <c r="U85"/>
      <c r="V85"/>
      <c r="W85"/>
      <c r="X85"/>
      <c r="Y85"/>
    </row>
    <row r="86" spans="1:25" s="10" customFormat="1" ht="12" customHeight="1" x14ac:dyDescent="0.2">
      <c r="A86" s="126">
        <v>42036</v>
      </c>
      <c r="B86" s="50">
        <f t="shared" si="31"/>
        <v>0.7142857142857143</v>
      </c>
      <c r="C86" s="20">
        <v>33295</v>
      </c>
      <c r="D86" s="21">
        <v>34</v>
      </c>
      <c r="E86" s="21">
        <v>27411</v>
      </c>
      <c r="F86" s="20">
        <v>204</v>
      </c>
      <c r="G86" s="20">
        <v>141</v>
      </c>
      <c r="H86" s="20">
        <v>2480</v>
      </c>
      <c r="I86" s="21">
        <v>757</v>
      </c>
      <c r="J86" s="21">
        <v>460</v>
      </c>
      <c r="K86" s="21">
        <v>1414</v>
      </c>
      <c r="L86" s="21">
        <v>394</v>
      </c>
      <c r="M86" s="21">
        <v>2631</v>
      </c>
      <c r="N86" s="21">
        <v>2772</v>
      </c>
      <c r="O86" s="75">
        <f t="shared" si="32"/>
        <v>27615</v>
      </c>
      <c r="P86" s="75">
        <f t="shared" si="33"/>
        <v>1217</v>
      </c>
      <c r="Q86" s="75">
        <f t="shared" si="34"/>
        <v>2631</v>
      </c>
      <c r="R86" s="22" t="s">
        <v>24</v>
      </c>
      <c r="U86"/>
      <c r="V86"/>
      <c r="W86"/>
      <c r="X86"/>
      <c r="Y86"/>
    </row>
    <row r="87" spans="1:25" s="10" customFormat="1" ht="12" customHeight="1" x14ac:dyDescent="0.2">
      <c r="A87" s="126">
        <v>42064</v>
      </c>
      <c r="B87" s="50">
        <f t="shared" si="31"/>
        <v>0.70967741935483875</v>
      </c>
      <c r="C87" s="20">
        <v>34271</v>
      </c>
      <c r="D87" s="21">
        <v>121</v>
      </c>
      <c r="E87" s="21">
        <v>27680</v>
      </c>
      <c r="F87" s="20">
        <v>285</v>
      </c>
      <c r="G87" s="20">
        <v>122</v>
      </c>
      <c r="H87" s="20">
        <v>2636</v>
      </c>
      <c r="I87" s="21">
        <v>846</v>
      </c>
      <c r="J87" s="21">
        <v>529</v>
      </c>
      <c r="K87" s="21">
        <v>1542</v>
      </c>
      <c r="L87" s="21">
        <v>511</v>
      </c>
      <c r="M87" s="21">
        <v>2917</v>
      </c>
      <c r="N87" s="21">
        <v>3039</v>
      </c>
      <c r="O87" s="75">
        <f t="shared" si="32"/>
        <v>27965</v>
      </c>
      <c r="P87" s="75">
        <f t="shared" si="33"/>
        <v>1375</v>
      </c>
      <c r="Q87" s="75">
        <f t="shared" si="34"/>
        <v>2917</v>
      </c>
      <c r="R87" s="22" t="s">
        <v>23</v>
      </c>
      <c r="T87"/>
      <c r="U87"/>
      <c r="V87"/>
      <c r="W87"/>
      <c r="X87"/>
      <c r="Y87"/>
    </row>
    <row r="88" spans="1:25" s="10" customFormat="1" ht="12" customHeight="1" x14ac:dyDescent="0.2">
      <c r="A88" s="126">
        <v>42095</v>
      </c>
      <c r="B88" s="50">
        <f t="shared" si="31"/>
        <v>0.66666666666666663</v>
      </c>
      <c r="C88" s="20">
        <v>34913</v>
      </c>
      <c r="D88" s="21">
        <v>260</v>
      </c>
      <c r="E88" s="21">
        <v>27906</v>
      </c>
      <c r="F88" s="20">
        <v>374</v>
      </c>
      <c r="G88" s="20">
        <v>151</v>
      </c>
      <c r="H88" s="20">
        <v>2719</v>
      </c>
      <c r="I88" s="21">
        <v>835</v>
      </c>
      <c r="J88" s="21">
        <v>525</v>
      </c>
      <c r="K88" s="21">
        <v>1455</v>
      </c>
      <c r="L88" s="21">
        <v>699</v>
      </c>
      <c r="M88" s="21">
        <v>2815</v>
      </c>
      <c r="N88" s="21">
        <v>2966</v>
      </c>
      <c r="O88" s="75">
        <f t="shared" si="32"/>
        <v>28280</v>
      </c>
      <c r="P88" s="75">
        <f t="shared" si="33"/>
        <v>1360</v>
      </c>
      <c r="Q88" s="75">
        <f t="shared" si="34"/>
        <v>2815</v>
      </c>
      <c r="R88" s="22" t="s">
        <v>22</v>
      </c>
      <c r="T88"/>
      <c r="U88"/>
      <c r="V88"/>
      <c r="W88"/>
      <c r="X88"/>
      <c r="Y88"/>
    </row>
    <row r="89" spans="1:25" s="10" customFormat="1" ht="12" customHeight="1" x14ac:dyDescent="0.2">
      <c r="A89" s="126">
        <v>42125</v>
      </c>
      <c r="B89" s="50">
        <f t="shared" si="31"/>
        <v>0.58064516129032262</v>
      </c>
      <c r="C89" s="20">
        <v>35171</v>
      </c>
      <c r="D89" s="21">
        <v>448</v>
      </c>
      <c r="E89" s="21">
        <v>27900</v>
      </c>
      <c r="F89" s="20">
        <v>454</v>
      </c>
      <c r="G89" s="20">
        <v>200</v>
      </c>
      <c r="H89" s="20">
        <v>2725</v>
      </c>
      <c r="I89" s="21">
        <v>769</v>
      </c>
      <c r="J89" s="21">
        <v>478</v>
      </c>
      <c r="K89" s="21">
        <v>1315</v>
      </c>
      <c r="L89" s="21">
        <v>882</v>
      </c>
      <c r="M89" s="21">
        <v>2561</v>
      </c>
      <c r="N89" s="21">
        <v>2762</v>
      </c>
      <c r="O89" s="75">
        <f t="shared" si="32"/>
        <v>28354</v>
      </c>
      <c r="P89" s="75">
        <f t="shared" si="33"/>
        <v>1247</v>
      </c>
      <c r="Q89" s="75">
        <f t="shared" si="34"/>
        <v>2562</v>
      </c>
      <c r="R89" s="22" t="s">
        <v>23</v>
      </c>
      <c r="T89"/>
      <c r="U89"/>
      <c r="V89"/>
      <c r="W89"/>
      <c r="X89"/>
      <c r="Y89"/>
    </row>
    <row r="90" spans="1:25" s="10" customFormat="1" ht="12" customHeight="1" x14ac:dyDescent="0.2">
      <c r="A90" s="126">
        <v>42156</v>
      </c>
      <c r="B90" s="50">
        <f t="shared" si="31"/>
        <v>0.7</v>
      </c>
      <c r="C90" s="20">
        <v>34065</v>
      </c>
      <c r="D90" s="21">
        <v>601</v>
      </c>
      <c r="E90" s="21">
        <v>25721</v>
      </c>
      <c r="F90" s="20">
        <v>637</v>
      </c>
      <c r="G90" s="20">
        <v>215</v>
      </c>
      <c r="H90" s="20">
        <v>2793</v>
      </c>
      <c r="I90" s="21">
        <v>939</v>
      </c>
      <c r="J90" s="21">
        <v>540</v>
      </c>
      <c r="K90" s="21">
        <v>1309</v>
      </c>
      <c r="L90" s="21">
        <v>1310</v>
      </c>
      <c r="M90" s="21">
        <v>2788</v>
      </c>
      <c r="N90" s="21">
        <v>3003</v>
      </c>
      <c r="O90" s="75">
        <f t="shared" si="32"/>
        <v>26358</v>
      </c>
      <c r="P90" s="75">
        <f t="shared" si="33"/>
        <v>1479</v>
      </c>
      <c r="Q90" s="75">
        <f t="shared" si="34"/>
        <v>2788</v>
      </c>
      <c r="R90" s="22" t="s">
        <v>62</v>
      </c>
      <c r="T90"/>
      <c r="U90"/>
      <c r="V90"/>
      <c r="W90"/>
      <c r="X90"/>
      <c r="Y90"/>
    </row>
    <row r="91" spans="1:25" s="10" customFormat="1" ht="12" customHeight="1" x14ac:dyDescent="0.2">
      <c r="A91" s="126">
        <v>42186</v>
      </c>
      <c r="B91" s="50">
        <f t="shared" si="31"/>
        <v>0.74193548387096775</v>
      </c>
      <c r="C91" s="20">
        <v>35050</v>
      </c>
      <c r="D91" s="21">
        <v>553</v>
      </c>
      <c r="E91" s="21">
        <v>26330</v>
      </c>
      <c r="F91" s="20">
        <v>618</v>
      </c>
      <c r="G91" s="20">
        <v>204</v>
      </c>
      <c r="H91" s="20">
        <v>2773</v>
      </c>
      <c r="I91" s="21">
        <v>870</v>
      </c>
      <c r="J91" s="21">
        <v>488</v>
      </c>
      <c r="K91" s="21">
        <v>1166</v>
      </c>
      <c r="L91" s="21">
        <v>2048</v>
      </c>
      <c r="M91" s="21">
        <v>2524</v>
      </c>
      <c r="N91" s="21">
        <v>2728</v>
      </c>
      <c r="O91" s="75">
        <f t="shared" si="32"/>
        <v>26948</v>
      </c>
      <c r="P91" s="75">
        <f t="shared" si="33"/>
        <v>1358</v>
      </c>
      <c r="Q91" s="75">
        <f t="shared" si="34"/>
        <v>2524</v>
      </c>
      <c r="R91" s="22" t="s">
        <v>61</v>
      </c>
      <c r="T91"/>
      <c r="U91"/>
    </row>
    <row r="92" spans="1:25" s="10" customFormat="1" ht="12" customHeight="1" x14ac:dyDescent="0.2">
      <c r="A92" s="126">
        <v>42217</v>
      </c>
      <c r="B92" s="50">
        <f t="shared" si="31"/>
        <v>0.67741935483870963</v>
      </c>
      <c r="C92" s="20">
        <v>36335</v>
      </c>
      <c r="D92" s="21">
        <v>486</v>
      </c>
      <c r="E92" s="21">
        <v>28414</v>
      </c>
      <c r="F92" s="20">
        <v>496</v>
      </c>
      <c r="G92" s="20">
        <v>229</v>
      </c>
      <c r="H92" s="20">
        <v>2561</v>
      </c>
      <c r="I92" s="21">
        <v>744</v>
      </c>
      <c r="J92" s="21">
        <v>405</v>
      </c>
      <c r="K92" s="21">
        <v>1075</v>
      </c>
      <c r="L92" s="21">
        <v>1925</v>
      </c>
      <c r="M92" s="21">
        <v>2224</v>
      </c>
      <c r="N92" s="21">
        <v>2453</v>
      </c>
      <c r="O92" s="75">
        <f t="shared" si="32"/>
        <v>28910</v>
      </c>
      <c r="P92" s="75">
        <f t="shared" si="33"/>
        <v>1149</v>
      </c>
      <c r="Q92" s="75">
        <f t="shared" si="34"/>
        <v>2224</v>
      </c>
      <c r="R92" s="22" t="s">
        <v>22</v>
      </c>
      <c r="T92"/>
      <c r="U92"/>
      <c r="V92" s="10" t="s">
        <v>2</v>
      </c>
      <c r="W92" s="10" t="s">
        <v>98</v>
      </c>
      <c r="X92" s="10" t="s">
        <v>99</v>
      </c>
      <c r="Y92" s="10" t="s">
        <v>100</v>
      </c>
    </row>
    <row r="93" spans="1:25" s="10" customFormat="1" ht="12" customHeight="1" x14ac:dyDescent="0.2">
      <c r="A93" s="126">
        <v>42248</v>
      </c>
      <c r="B93" s="50">
        <f t="shared" si="31"/>
        <v>0.73333333333333328</v>
      </c>
      <c r="C93" s="20">
        <v>36597</v>
      </c>
      <c r="D93" s="21">
        <v>388</v>
      </c>
      <c r="E93" s="21">
        <v>28695</v>
      </c>
      <c r="F93" s="20">
        <v>464</v>
      </c>
      <c r="G93" s="20">
        <v>186</v>
      </c>
      <c r="H93" s="20">
        <v>2964</v>
      </c>
      <c r="I93" s="21">
        <v>933</v>
      </c>
      <c r="J93" s="21">
        <v>556</v>
      </c>
      <c r="K93" s="21">
        <v>1546</v>
      </c>
      <c r="L93" s="21">
        <v>866</v>
      </c>
      <c r="M93" s="21">
        <v>3035</v>
      </c>
      <c r="N93" s="21">
        <v>3221</v>
      </c>
      <c r="O93" s="75">
        <f t="shared" si="32"/>
        <v>29159</v>
      </c>
      <c r="P93" s="75">
        <f t="shared" si="33"/>
        <v>1489</v>
      </c>
      <c r="Q93" s="75">
        <f t="shared" si="34"/>
        <v>3035</v>
      </c>
      <c r="R93" s="22" t="s">
        <v>22</v>
      </c>
      <c r="T93"/>
      <c r="U93"/>
      <c r="V93" s="264">
        <f>E97+F97</f>
        <v>27837.833333333336</v>
      </c>
      <c r="W93" s="264">
        <f>H97</f>
        <v>2651.75</v>
      </c>
      <c r="X93" s="264">
        <f>N97</f>
        <v>2845.25</v>
      </c>
      <c r="Y93" s="264">
        <f>C97</f>
        <v>34496</v>
      </c>
    </row>
    <row r="94" spans="1:25" s="10" customFormat="1" ht="12" customHeight="1" x14ac:dyDescent="0.2">
      <c r="A94" s="126">
        <v>42278</v>
      </c>
      <c r="B94" s="50">
        <f t="shared" si="31"/>
        <v>0.70967741935483875</v>
      </c>
      <c r="C94" s="20">
        <v>36826</v>
      </c>
      <c r="D94" s="21">
        <v>225</v>
      </c>
      <c r="E94" s="21">
        <v>29503</v>
      </c>
      <c r="F94" s="20">
        <v>397</v>
      </c>
      <c r="G94" s="20">
        <v>170</v>
      </c>
      <c r="H94" s="20">
        <v>2919</v>
      </c>
      <c r="I94" s="21">
        <v>931</v>
      </c>
      <c r="J94" s="21">
        <v>558</v>
      </c>
      <c r="K94" s="21">
        <v>1525</v>
      </c>
      <c r="L94" s="21">
        <v>599</v>
      </c>
      <c r="M94" s="21">
        <v>3014</v>
      </c>
      <c r="N94" s="21">
        <v>3184</v>
      </c>
      <c r="O94" s="75">
        <f t="shared" si="32"/>
        <v>29900</v>
      </c>
      <c r="P94" s="75">
        <f t="shared" si="33"/>
        <v>1489</v>
      </c>
      <c r="Q94" s="75">
        <f t="shared" si="34"/>
        <v>3014</v>
      </c>
      <c r="R94" s="22" t="s">
        <v>23</v>
      </c>
      <c r="T94"/>
      <c r="U94"/>
      <c r="V94" s="264">
        <v>49020</v>
      </c>
      <c r="W94" s="264">
        <v>2020</v>
      </c>
      <c r="X94" s="264">
        <v>2970</v>
      </c>
      <c r="Y94" s="10">
        <v>54000</v>
      </c>
    </row>
    <row r="95" spans="1:25" s="10" customFormat="1" ht="12" customHeight="1" x14ac:dyDescent="0.2">
      <c r="A95" s="126">
        <v>42309</v>
      </c>
      <c r="B95" s="50">
        <f t="shared" si="31"/>
        <v>0.7</v>
      </c>
      <c r="C95" s="20">
        <v>33928</v>
      </c>
      <c r="D95" s="21">
        <v>115</v>
      </c>
      <c r="E95" s="21">
        <v>27340</v>
      </c>
      <c r="F95" s="20">
        <v>294</v>
      </c>
      <c r="G95" s="20">
        <v>115</v>
      </c>
      <c r="H95" s="20">
        <v>2633</v>
      </c>
      <c r="I95" s="21">
        <v>867</v>
      </c>
      <c r="J95" s="21">
        <v>528</v>
      </c>
      <c r="K95" s="21">
        <v>1528</v>
      </c>
      <c r="L95" s="21">
        <v>508</v>
      </c>
      <c r="M95" s="21">
        <v>2923</v>
      </c>
      <c r="N95" s="21">
        <v>3038</v>
      </c>
      <c r="O95" s="75">
        <f t="shared" si="32"/>
        <v>27634</v>
      </c>
      <c r="P95" s="75">
        <f t="shared" si="33"/>
        <v>1395</v>
      </c>
      <c r="Q95" s="75">
        <f t="shared" si="34"/>
        <v>2923</v>
      </c>
      <c r="R95" s="22" t="s">
        <v>22</v>
      </c>
      <c r="T95"/>
      <c r="U95"/>
      <c r="V95" s="265">
        <f>V94/V93</f>
        <v>1.7609129062965867</v>
      </c>
      <c r="W95" s="265">
        <f t="shared" ref="W95:Y95" si="35">W94/W93</f>
        <v>0.7617611011596116</v>
      </c>
      <c r="X95" s="265">
        <f t="shared" si="35"/>
        <v>1.0438450048326158</v>
      </c>
      <c r="Y95" s="265">
        <f t="shared" si="35"/>
        <v>1.5653988868274582</v>
      </c>
    </row>
    <row r="96" spans="1:25" s="10" customFormat="1" ht="12" customHeight="1" thickBot="1" x14ac:dyDescent="0.25">
      <c r="A96" s="127">
        <v>42339</v>
      </c>
      <c r="B96" s="61">
        <f t="shared" si="31"/>
        <v>0.70967741935483875</v>
      </c>
      <c r="C96" s="110">
        <v>32965</v>
      </c>
      <c r="D96" s="111">
        <v>78</v>
      </c>
      <c r="E96" s="111">
        <v>27271</v>
      </c>
      <c r="F96" s="110">
        <v>234</v>
      </c>
      <c r="G96" s="110">
        <v>133</v>
      </c>
      <c r="H96" s="110">
        <v>2376</v>
      </c>
      <c r="I96" s="111">
        <v>762</v>
      </c>
      <c r="J96" s="111">
        <v>429</v>
      </c>
      <c r="K96" s="111">
        <v>1217</v>
      </c>
      <c r="L96" s="111">
        <v>465</v>
      </c>
      <c r="M96" s="111">
        <v>2408</v>
      </c>
      <c r="N96" s="111">
        <v>2541</v>
      </c>
      <c r="O96" s="101">
        <f t="shared" si="32"/>
        <v>27505</v>
      </c>
      <c r="P96" s="101">
        <f t="shared" si="33"/>
        <v>1191</v>
      </c>
      <c r="Q96" s="101">
        <f t="shared" si="34"/>
        <v>2408</v>
      </c>
      <c r="R96" s="43" t="s">
        <v>23</v>
      </c>
      <c r="T96"/>
      <c r="U96"/>
    </row>
    <row r="97" spans="1:21" s="10" customFormat="1" ht="12" customHeight="1" thickTop="1" x14ac:dyDescent="0.2">
      <c r="A97" s="117" t="s">
        <v>34</v>
      </c>
      <c r="B97" s="116">
        <f>SUBTOTAL(1,B85:B96)</f>
        <v>0.6907066052227343</v>
      </c>
      <c r="C97" s="114">
        <f t="shared" ref="C97:Q97" si="36">SUBTOTAL(1,C85:C96)</f>
        <v>34496</v>
      </c>
      <c r="D97" s="114">
        <f t="shared" si="36"/>
        <v>278.16666666666669</v>
      </c>
      <c r="E97" s="114">
        <f t="shared" si="36"/>
        <v>27451.666666666668</v>
      </c>
      <c r="F97" s="114">
        <f t="shared" si="36"/>
        <v>386.16666666666669</v>
      </c>
      <c r="G97" s="114">
        <f t="shared" si="36"/>
        <v>165.5</v>
      </c>
      <c r="H97" s="114">
        <f t="shared" si="36"/>
        <v>2651.75</v>
      </c>
      <c r="I97" s="114">
        <f t="shared" si="36"/>
        <v>827.33333333333337</v>
      </c>
      <c r="J97" s="114">
        <f t="shared" si="36"/>
        <v>491.16666666666669</v>
      </c>
      <c r="K97" s="114">
        <f t="shared" si="36"/>
        <v>1361.25</v>
      </c>
      <c r="L97" s="114">
        <f t="shared" si="36"/>
        <v>884.16666666666663</v>
      </c>
      <c r="M97" s="114">
        <f t="shared" si="36"/>
        <v>2679.6666666666665</v>
      </c>
      <c r="N97" s="113">
        <f t="shared" si="36"/>
        <v>2845.25</v>
      </c>
      <c r="O97" s="144">
        <f t="shared" si="36"/>
        <v>27837.833333333332</v>
      </c>
      <c r="P97" s="144">
        <f t="shared" si="36"/>
        <v>1318.5</v>
      </c>
      <c r="Q97" s="145">
        <f t="shared" si="36"/>
        <v>2679.75</v>
      </c>
      <c r="R97" s="70"/>
      <c r="T97"/>
      <c r="U97"/>
    </row>
    <row r="98" spans="1:21" s="10" customFormat="1" ht="12" customHeight="1" x14ac:dyDescent="0.2">
      <c r="A98" s="126">
        <v>42370</v>
      </c>
      <c r="B98" s="50">
        <f t="shared" ref="B98:B109" si="37">NETWORKDAYS(A98,EOMONTH(A98,0),FEIERTAGE)/DAY(EOMONTH(A98,0))</f>
        <v>0.67741935483870963</v>
      </c>
      <c r="C98" s="20">
        <v>29007</v>
      </c>
      <c r="D98" s="21">
        <v>20</v>
      </c>
      <c r="E98" s="21">
        <v>23963</v>
      </c>
      <c r="F98" s="20">
        <v>170</v>
      </c>
      <c r="G98" s="20">
        <v>144</v>
      </c>
      <c r="H98" s="20">
        <v>2085</v>
      </c>
      <c r="I98" s="21">
        <v>687</v>
      </c>
      <c r="J98" s="21">
        <v>396</v>
      </c>
      <c r="K98" s="21">
        <v>1200</v>
      </c>
      <c r="L98" s="21">
        <v>342</v>
      </c>
      <c r="M98" s="21">
        <v>2283</v>
      </c>
      <c r="N98" s="21">
        <v>2427</v>
      </c>
      <c r="O98" s="74">
        <f t="shared" ref="O98:O109" si="38">E98+F98</f>
        <v>24133</v>
      </c>
      <c r="P98" s="74">
        <f t="shared" ref="P98:P109" si="39">I98+J98</f>
        <v>1083</v>
      </c>
      <c r="Q98" s="74">
        <f t="shared" ref="Q98:Q109" si="40">K98+P98</f>
        <v>2283</v>
      </c>
      <c r="R98" s="115" t="s">
        <v>25</v>
      </c>
      <c r="T98"/>
      <c r="U98"/>
    </row>
    <row r="99" spans="1:21" s="10" customFormat="1" ht="12" customHeight="1" x14ac:dyDescent="0.2">
      <c r="A99" s="126">
        <v>42401</v>
      </c>
      <c r="B99" s="50">
        <f t="shared" si="37"/>
        <v>0.72413793103448276</v>
      </c>
      <c r="C99" s="20">
        <v>33250</v>
      </c>
      <c r="D99" s="21">
        <v>27</v>
      </c>
      <c r="E99" s="21">
        <v>27180</v>
      </c>
      <c r="F99" s="20">
        <v>203</v>
      </c>
      <c r="G99" s="20">
        <v>154</v>
      </c>
      <c r="H99" s="20">
        <v>2449</v>
      </c>
      <c r="I99" s="21">
        <v>829</v>
      </c>
      <c r="J99" s="21">
        <v>503</v>
      </c>
      <c r="K99" s="21">
        <v>1537</v>
      </c>
      <c r="L99" s="21">
        <v>369</v>
      </c>
      <c r="M99" s="21">
        <v>2869</v>
      </c>
      <c r="N99" s="21">
        <v>3023</v>
      </c>
      <c r="O99" s="75">
        <f t="shared" si="38"/>
        <v>27383</v>
      </c>
      <c r="P99" s="75">
        <f t="shared" si="39"/>
        <v>1332</v>
      </c>
      <c r="Q99" s="75">
        <f t="shared" si="40"/>
        <v>2869</v>
      </c>
      <c r="R99" s="115" t="s">
        <v>20</v>
      </c>
    </row>
    <row r="100" spans="1:21" s="10" customFormat="1" ht="12" customHeight="1" x14ac:dyDescent="0.2">
      <c r="A100" s="126">
        <v>42430</v>
      </c>
      <c r="B100" s="50">
        <f t="shared" si="37"/>
        <v>0.67741935483870963</v>
      </c>
      <c r="C100" s="20">
        <v>35554</v>
      </c>
      <c r="D100" s="21">
        <v>28</v>
      </c>
      <c r="E100" s="21">
        <v>29243</v>
      </c>
      <c r="F100" s="20">
        <v>208</v>
      </c>
      <c r="G100" s="20">
        <v>158</v>
      </c>
      <c r="H100" s="20">
        <v>2588</v>
      </c>
      <c r="I100" s="21">
        <v>839</v>
      </c>
      <c r="J100" s="21">
        <v>512</v>
      </c>
      <c r="K100" s="21">
        <v>1569</v>
      </c>
      <c r="L100" s="21">
        <v>406</v>
      </c>
      <c r="M100" s="21">
        <v>2920</v>
      </c>
      <c r="N100" s="21">
        <v>3078</v>
      </c>
      <c r="O100" s="75">
        <f t="shared" si="38"/>
        <v>29451</v>
      </c>
      <c r="P100" s="75">
        <f t="shared" si="39"/>
        <v>1351</v>
      </c>
      <c r="Q100" s="75">
        <f t="shared" si="40"/>
        <v>2920</v>
      </c>
      <c r="R100" s="115" t="s">
        <v>20</v>
      </c>
    </row>
    <row r="101" spans="1:21" s="10" customFormat="1" ht="12" customHeight="1" x14ac:dyDescent="0.2">
      <c r="A101" s="126">
        <v>42461</v>
      </c>
      <c r="B101" s="50">
        <f t="shared" si="37"/>
        <v>0.7</v>
      </c>
      <c r="C101" s="20">
        <v>36809</v>
      </c>
      <c r="D101" s="21">
        <v>30</v>
      </c>
      <c r="E101" s="21">
        <v>30100</v>
      </c>
      <c r="F101" s="20">
        <v>217</v>
      </c>
      <c r="G101" s="20">
        <v>176</v>
      </c>
      <c r="H101" s="20">
        <v>2677</v>
      </c>
      <c r="I101" s="21">
        <v>915</v>
      </c>
      <c r="J101" s="21">
        <v>557</v>
      </c>
      <c r="K101" s="21">
        <v>1710</v>
      </c>
      <c r="L101" s="21">
        <v>430</v>
      </c>
      <c r="M101" s="21">
        <v>3182</v>
      </c>
      <c r="N101" s="21">
        <v>3358</v>
      </c>
      <c r="O101" s="75">
        <f t="shared" si="38"/>
        <v>30317</v>
      </c>
      <c r="P101" s="75">
        <f t="shared" si="39"/>
        <v>1472</v>
      </c>
      <c r="Q101" s="75">
        <f t="shared" si="40"/>
        <v>3182</v>
      </c>
      <c r="R101" s="115" t="s">
        <v>20</v>
      </c>
    </row>
    <row r="102" spans="1:21" s="10" customFormat="1" ht="12" customHeight="1" x14ac:dyDescent="0.2">
      <c r="A102" s="126">
        <v>42491</v>
      </c>
      <c r="B102" s="50">
        <f t="shared" si="37"/>
        <v>0.61290322580645162</v>
      </c>
      <c r="C102" s="20">
        <v>38336</v>
      </c>
      <c r="D102" s="21">
        <v>499</v>
      </c>
      <c r="E102" s="21">
        <v>30197</v>
      </c>
      <c r="F102" s="20">
        <v>519</v>
      </c>
      <c r="G102" s="20">
        <v>214</v>
      </c>
      <c r="H102" s="20">
        <v>2985</v>
      </c>
      <c r="I102" s="21">
        <v>854</v>
      </c>
      <c r="J102" s="21">
        <v>524</v>
      </c>
      <c r="K102" s="21">
        <v>1479</v>
      </c>
      <c r="L102" s="21">
        <v>1065</v>
      </c>
      <c r="M102" s="21">
        <v>2857</v>
      </c>
      <c r="N102" s="21">
        <v>3071</v>
      </c>
      <c r="O102" s="75">
        <f t="shared" si="38"/>
        <v>30716</v>
      </c>
      <c r="P102" s="75">
        <f t="shared" si="39"/>
        <v>1378</v>
      </c>
      <c r="Q102" s="75">
        <f t="shared" si="40"/>
        <v>2857</v>
      </c>
      <c r="R102" s="115" t="s">
        <v>19</v>
      </c>
    </row>
    <row r="103" spans="1:21" s="10" customFormat="1" ht="12" customHeight="1" x14ac:dyDescent="0.2">
      <c r="A103" s="126">
        <v>42522</v>
      </c>
      <c r="B103" s="50">
        <f t="shared" si="37"/>
        <v>0.73333333333333328</v>
      </c>
      <c r="C103" s="20">
        <v>36128</v>
      </c>
      <c r="D103" s="21">
        <v>373</v>
      </c>
      <c r="E103" s="21">
        <v>27883</v>
      </c>
      <c r="F103" s="20">
        <v>387</v>
      </c>
      <c r="G103" s="20">
        <v>200</v>
      </c>
      <c r="H103" s="20">
        <v>2897</v>
      </c>
      <c r="I103" s="21">
        <v>911</v>
      </c>
      <c r="J103" s="21">
        <v>560</v>
      </c>
      <c r="K103" s="21">
        <v>1686</v>
      </c>
      <c r="L103" s="21">
        <v>1232</v>
      </c>
      <c r="M103" s="21">
        <v>3157</v>
      </c>
      <c r="N103" s="21">
        <v>3357</v>
      </c>
      <c r="O103" s="75">
        <f t="shared" si="38"/>
        <v>28270</v>
      </c>
      <c r="P103" s="75">
        <f t="shared" si="39"/>
        <v>1471</v>
      </c>
      <c r="Q103" s="75">
        <f t="shared" si="40"/>
        <v>3157</v>
      </c>
      <c r="R103" s="115" t="s">
        <v>21</v>
      </c>
    </row>
    <row r="104" spans="1:21" s="10" customFormat="1" ht="12" customHeight="1" x14ac:dyDescent="0.2">
      <c r="A104" s="126">
        <v>42552</v>
      </c>
      <c r="B104" s="50">
        <f t="shared" si="37"/>
        <v>0.67741935483870963</v>
      </c>
      <c r="C104" s="20">
        <v>38202</v>
      </c>
      <c r="D104" s="21">
        <v>478</v>
      </c>
      <c r="E104" s="21">
        <v>29818</v>
      </c>
      <c r="F104" s="20">
        <v>453</v>
      </c>
      <c r="G104" s="20">
        <v>196</v>
      </c>
      <c r="H104" s="20">
        <v>2972</v>
      </c>
      <c r="I104" s="21">
        <v>789</v>
      </c>
      <c r="J104" s="21">
        <v>514</v>
      </c>
      <c r="K104" s="21">
        <v>1548</v>
      </c>
      <c r="L104" s="21">
        <v>1436</v>
      </c>
      <c r="M104" s="21">
        <v>2851</v>
      </c>
      <c r="N104" s="21">
        <v>3047</v>
      </c>
      <c r="O104" s="75">
        <f t="shared" si="38"/>
        <v>30271</v>
      </c>
      <c r="P104" s="75">
        <f t="shared" si="39"/>
        <v>1303</v>
      </c>
      <c r="Q104" s="75">
        <f t="shared" si="40"/>
        <v>2851</v>
      </c>
      <c r="R104" s="115" t="s">
        <v>20</v>
      </c>
    </row>
    <row r="105" spans="1:21" s="10" customFormat="1" ht="12" customHeight="1" x14ac:dyDescent="0.2">
      <c r="A105" s="126">
        <v>42583</v>
      </c>
      <c r="B105" s="50">
        <f t="shared" si="37"/>
        <v>0.74193548387096775</v>
      </c>
      <c r="C105" s="20">
        <v>37325</v>
      </c>
      <c r="D105" s="21">
        <v>521</v>
      </c>
      <c r="E105" s="21">
        <v>29898</v>
      </c>
      <c r="F105" s="20">
        <v>513</v>
      </c>
      <c r="G105" s="20">
        <v>169</v>
      </c>
      <c r="H105" s="20">
        <v>2833</v>
      </c>
      <c r="I105" s="21">
        <v>745</v>
      </c>
      <c r="J105" s="21">
        <v>461</v>
      </c>
      <c r="K105" s="21">
        <v>1373</v>
      </c>
      <c r="L105" s="21">
        <v>815</v>
      </c>
      <c r="M105" s="21">
        <v>2579</v>
      </c>
      <c r="N105" s="21">
        <v>2748</v>
      </c>
      <c r="O105" s="75">
        <f t="shared" si="38"/>
        <v>30411</v>
      </c>
      <c r="P105" s="75">
        <f t="shared" si="39"/>
        <v>1206</v>
      </c>
      <c r="Q105" s="75">
        <f t="shared" si="40"/>
        <v>2579</v>
      </c>
      <c r="R105" s="115" t="s">
        <v>20</v>
      </c>
    </row>
    <row r="106" spans="1:21" s="10" customFormat="1" ht="12" customHeight="1" x14ac:dyDescent="0.2">
      <c r="A106" s="126">
        <v>42614</v>
      </c>
      <c r="B106" s="50">
        <f t="shared" si="37"/>
        <v>0.73333333333333328</v>
      </c>
      <c r="C106" s="20">
        <v>37154</v>
      </c>
      <c r="D106" s="21">
        <v>482</v>
      </c>
      <c r="E106" s="21">
        <v>29284</v>
      </c>
      <c r="F106" s="20">
        <v>447</v>
      </c>
      <c r="G106" s="20">
        <v>191</v>
      </c>
      <c r="H106" s="20">
        <v>2876</v>
      </c>
      <c r="I106" s="21">
        <v>865</v>
      </c>
      <c r="J106" s="21">
        <v>565</v>
      </c>
      <c r="K106" s="21">
        <v>1659</v>
      </c>
      <c r="L106" s="21">
        <v>784</v>
      </c>
      <c r="M106" s="21">
        <v>3089</v>
      </c>
      <c r="N106" s="21">
        <v>3280</v>
      </c>
      <c r="O106" s="75">
        <f t="shared" si="38"/>
        <v>29731</v>
      </c>
      <c r="P106" s="75">
        <f t="shared" si="39"/>
        <v>1430</v>
      </c>
      <c r="Q106" s="75">
        <f t="shared" si="40"/>
        <v>3089</v>
      </c>
      <c r="R106" s="115" t="s">
        <v>20</v>
      </c>
    </row>
    <row r="107" spans="1:21" s="10" customFormat="1" ht="12" customHeight="1" x14ac:dyDescent="0.2">
      <c r="A107" s="126">
        <v>42644</v>
      </c>
      <c r="B107" s="50">
        <f t="shared" si="37"/>
        <v>0.64516129032258063</v>
      </c>
      <c r="C107" s="20">
        <v>35907</v>
      </c>
      <c r="D107" s="21">
        <v>271</v>
      </c>
      <c r="E107" s="21">
        <v>28804</v>
      </c>
      <c r="F107" s="20">
        <v>398</v>
      </c>
      <c r="G107" s="20">
        <v>181</v>
      </c>
      <c r="H107" s="20">
        <v>2779</v>
      </c>
      <c r="I107" s="21">
        <v>801</v>
      </c>
      <c r="J107" s="21">
        <v>526</v>
      </c>
      <c r="K107" s="21">
        <v>1570</v>
      </c>
      <c r="L107" s="21">
        <v>578</v>
      </c>
      <c r="M107" s="21">
        <v>2897</v>
      </c>
      <c r="N107" s="21">
        <v>3078</v>
      </c>
      <c r="O107" s="75">
        <f t="shared" si="38"/>
        <v>29202</v>
      </c>
      <c r="P107" s="75">
        <f t="shared" si="39"/>
        <v>1327</v>
      </c>
      <c r="Q107" s="75">
        <f t="shared" si="40"/>
        <v>2897</v>
      </c>
      <c r="R107" s="115" t="s">
        <v>19</v>
      </c>
    </row>
    <row r="108" spans="1:21" s="10" customFormat="1" ht="12" customHeight="1" x14ac:dyDescent="0.2">
      <c r="A108" s="126">
        <v>42675</v>
      </c>
      <c r="B108" s="50">
        <f t="shared" si="37"/>
        <v>0.7</v>
      </c>
      <c r="C108" s="20">
        <v>33790</v>
      </c>
      <c r="D108" s="21">
        <v>73</v>
      </c>
      <c r="E108" s="21">
        <v>27528</v>
      </c>
      <c r="F108" s="20">
        <v>273</v>
      </c>
      <c r="G108" s="20">
        <v>109</v>
      </c>
      <c r="H108" s="20">
        <v>2675</v>
      </c>
      <c r="I108" s="21">
        <v>896</v>
      </c>
      <c r="J108" s="21">
        <v>542</v>
      </c>
      <c r="K108" s="21">
        <v>1669</v>
      </c>
      <c r="L108" s="21">
        <v>26</v>
      </c>
      <c r="M108" s="21">
        <v>3107</v>
      </c>
      <c r="N108" s="21">
        <v>3216</v>
      </c>
      <c r="O108" s="75">
        <f t="shared" si="38"/>
        <v>27801</v>
      </c>
      <c r="P108" s="75">
        <f t="shared" si="39"/>
        <v>1438</v>
      </c>
      <c r="Q108" s="75">
        <f t="shared" si="40"/>
        <v>3107</v>
      </c>
      <c r="R108" s="115" t="s">
        <v>22</v>
      </c>
    </row>
    <row r="109" spans="1:21" s="10" customFormat="1" ht="12" customHeight="1" thickBot="1" x14ac:dyDescent="0.25">
      <c r="A109" s="127">
        <v>42705</v>
      </c>
      <c r="B109" s="61">
        <f t="shared" si="37"/>
        <v>0.70967741935483875</v>
      </c>
      <c r="C109" s="110">
        <v>33278</v>
      </c>
      <c r="D109" s="111">
        <v>34</v>
      </c>
      <c r="E109" s="111">
        <v>27877</v>
      </c>
      <c r="F109" s="110">
        <v>238</v>
      </c>
      <c r="G109" s="110">
        <v>126</v>
      </c>
      <c r="H109" s="110">
        <v>2448</v>
      </c>
      <c r="I109" s="111">
        <v>767</v>
      </c>
      <c r="J109" s="111">
        <v>440</v>
      </c>
      <c r="K109" s="111">
        <v>1326</v>
      </c>
      <c r="L109" s="111">
        <v>23</v>
      </c>
      <c r="M109" s="111">
        <v>2533</v>
      </c>
      <c r="N109" s="111">
        <v>2659</v>
      </c>
      <c r="O109" s="101">
        <f t="shared" si="38"/>
        <v>28115</v>
      </c>
      <c r="P109" s="101">
        <f t="shared" si="39"/>
        <v>1207</v>
      </c>
      <c r="Q109" s="101">
        <f t="shared" si="40"/>
        <v>2533</v>
      </c>
      <c r="R109" s="115" t="s">
        <v>23</v>
      </c>
    </row>
    <row r="110" spans="1:21" s="10" customFormat="1" ht="12" customHeight="1" thickTop="1" x14ac:dyDescent="0.2">
      <c r="A110" s="117" t="s">
        <v>35</v>
      </c>
      <c r="B110" s="116">
        <f>SUBTOTAL(1,B98:B109)</f>
        <v>0.69439500679767641</v>
      </c>
      <c r="C110" s="114">
        <f t="shared" ref="C110:Q110" si="41">SUBTOTAL(1,C98:C109)</f>
        <v>35395</v>
      </c>
      <c r="D110" s="114">
        <f t="shared" si="41"/>
        <v>236.33333333333334</v>
      </c>
      <c r="E110" s="114">
        <f t="shared" si="41"/>
        <v>28481.25</v>
      </c>
      <c r="F110" s="114">
        <f t="shared" si="41"/>
        <v>335.5</v>
      </c>
      <c r="G110" s="114">
        <f t="shared" si="41"/>
        <v>168.16666666666666</v>
      </c>
      <c r="H110" s="114">
        <f t="shared" si="41"/>
        <v>2688.6666666666665</v>
      </c>
      <c r="I110" s="114">
        <f t="shared" si="41"/>
        <v>824.83333333333337</v>
      </c>
      <c r="J110" s="114">
        <f t="shared" si="41"/>
        <v>508.33333333333331</v>
      </c>
      <c r="K110" s="114">
        <f t="shared" si="41"/>
        <v>1527.1666666666667</v>
      </c>
      <c r="L110" s="114">
        <f t="shared" si="41"/>
        <v>625.5</v>
      </c>
      <c r="M110" s="114">
        <f t="shared" si="41"/>
        <v>2860.3333333333335</v>
      </c>
      <c r="N110" s="113">
        <f t="shared" si="41"/>
        <v>3028.5</v>
      </c>
      <c r="O110" s="144">
        <f t="shared" si="41"/>
        <v>28816.75</v>
      </c>
      <c r="P110" s="144">
        <f t="shared" si="41"/>
        <v>1333.1666666666667</v>
      </c>
      <c r="Q110" s="145">
        <f t="shared" si="41"/>
        <v>2860.3333333333335</v>
      </c>
      <c r="R110" s="70"/>
    </row>
    <row r="111" spans="1:21" s="10" customFormat="1" ht="12" customHeight="1" x14ac:dyDescent="0.2">
      <c r="A111" s="126">
        <v>42736</v>
      </c>
      <c r="B111" s="50">
        <f t="shared" ref="B111:B122" si="42">NETWORKDAYS(A111,EOMONTH(A111,0),FEIERTAGE)/DAY(EOMONTH(A111,0))</f>
        <v>0.67741935483870963</v>
      </c>
      <c r="C111" s="20">
        <v>31007</v>
      </c>
      <c r="D111" s="21">
        <v>11</v>
      </c>
      <c r="E111" s="21">
        <v>25972</v>
      </c>
      <c r="F111" s="20">
        <v>156</v>
      </c>
      <c r="G111" s="20">
        <v>105</v>
      </c>
      <c r="H111" s="20">
        <v>2322</v>
      </c>
      <c r="I111" s="21">
        <v>694</v>
      </c>
      <c r="J111" s="21">
        <v>395</v>
      </c>
      <c r="K111" s="21">
        <v>1321</v>
      </c>
      <c r="L111" s="21">
        <v>31</v>
      </c>
      <c r="M111" s="21">
        <v>2410</v>
      </c>
      <c r="N111" s="21">
        <v>2515</v>
      </c>
      <c r="O111" s="74">
        <f t="shared" ref="O111:O122" si="43">E111+F111</f>
        <v>26128</v>
      </c>
      <c r="P111" s="74">
        <f t="shared" ref="P111:P122" si="44">I111+J111</f>
        <v>1089</v>
      </c>
      <c r="Q111" s="74">
        <f t="shared" ref="Q111:Q122" si="45">K111+P111</f>
        <v>2410</v>
      </c>
      <c r="R111" s="115" t="s">
        <v>23</v>
      </c>
    </row>
    <row r="112" spans="1:21" s="10" customFormat="1" ht="12" customHeight="1" x14ac:dyDescent="0.2">
      <c r="A112" s="126">
        <v>42767</v>
      </c>
      <c r="B112" s="50">
        <f t="shared" si="42"/>
        <v>0.7142857142857143</v>
      </c>
      <c r="C112" s="20">
        <v>33936</v>
      </c>
      <c r="D112" s="21">
        <v>57</v>
      </c>
      <c r="E112" s="21">
        <v>27942</v>
      </c>
      <c r="F112" s="20">
        <v>237</v>
      </c>
      <c r="G112" s="20">
        <v>117</v>
      </c>
      <c r="H112" s="20">
        <v>2573</v>
      </c>
      <c r="I112" s="21">
        <v>839</v>
      </c>
      <c r="J112" s="21">
        <v>490</v>
      </c>
      <c r="K112" s="21">
        <v>1657</v>
      </c>
      <c r="L112" s="21">
        <v>25</v>
      </c>
      <c r="M112" s="21">
        <v>2986</v>
      </c>
      <c r="N112" s="21">
        <v>3103</v>
      </c>
      <c r="O112" s="74">
        <f t="shared" si="43"/>
        <v>28179</v>
      </c>
      <c r="P112" s="74">
        <f t="shared" si="44"/>
        <v>1329</v>
      </c>
      <c r="Q112" s="74">
        <f t="shared" si="45"/>
        <v>2986</v>
      </c>
      <c r="R112" s="115" t="s">
        <v>24</v>
      </c>
    </row>
    <row r="113" spans="1:34" s="10" customFormat="1" ht="12" customHeight="1" x14ac:dyDescent="0.2">
      <c r="A113" s="126">
        <v>42795</v>
      </c>
      <c r="B113" s="50">
        <f t="shared" si="42"/>
        <v>0.74193548387096775</v>
      </c>
      <c r="C113" s="20">
        <v>34978</v>
      </c>
      <c r="D113" s="21">
        <v>194</v>
      </c>
      <c r="E113" s="21">
        <v>28203</v>
      </c>
      <c r="F113" s="20">
        <v>307</v>
      </c>
      <c r="G113" s="20">
        <v>112</v>
      </c>
      <c r="H113" s="20">
        <v>2794</v>
      </c>
      <c r="I113" s="21">
        <v>940</v>
      </c>
      <c r="J113" s="21">
        <v>580</v>
      </c>
      <c r="K113" s="21">
        <v>1818</v>
      </c>
      <c r="L113" s="21">
        <v>30</v>
      </c>
      <c r="M113" s="21">
        <v>3338</v>
      </c>
      <c r="N113" s="21">
        <v>3450</v>
      </c>
      <c r="O113" s="75">
        <f t="shared" si="43"/>
        <v>28510</v>
      </c>
      <c r="P113" s="75">
        <f t="shared" si="44"/>
        <v>1520</v>
      </c>
      <c r="Q113" s="75">
        <f t="shared" si="45"/>
        <v>3338</v>
      </c>
      <c r="R113" s="115" t="s">
        <v>23</v>
      </c>
    </row>
    <row r="114" spans="1:34" s="10" customFormat="1" ht="12" customHeight="1" x14ac:dyDescent="0.2">
      <c r="A114" s="126">
        <v>42826</v>
      </c>
      <c r="B114" s="50">
        <f t="shared" si="42"/>
        <v>0.6</v>
      </c>
      <c r="C114" s="20">
        <v>35798</v>
      </c>
      <c r="D114" s="21">
        <v>283</v>
      </c>
      <c r="E114" s="21">
        <v>29083</v>
      </c>
      <c r="F114" s="20">
        <v>410</v>
      </c>
      <c r="G114" s="20">
        <v>145</v>
      </c>
      <c r="H114" s="20">
        <v>2908</v>
      </c>
      <c r="I114" s="21">
        <v>841</v>
      </c>
      <c r="J114" s="21">
        <v>501</v>
      </c>
      <c r="K114" s="21">
        <v>1587</v>
      </c>
      <c r="L114" s="21">
        <v>40</v>
      </c>
      <c r="M114" s="21">
        <v>2929</v>
      </c>
      <c r="N114" s="21">
        <v>3074</v>
      </c>
      <c r="O114" s="75">
        <f t="shared" si="43"/>
        <v>29493</v>
      </c>
      <c r="P114" s="75">
        <f t="shared" si="44"/>
        <v>1342</v>
      </c>
      <c r="Q114" s="75">
        <f t="shared" si="45"/>
        <v>2929</v>
      </c>
      <c r="R114" s="115" t="s">
        <v>22</v>
      </c>
    </row>
    <row r="115" spans="1:34" s="10" customFormat="1" ht="12" customHeight="1" x14ac:dyDescent="0.2">
      <c r="A115" s="126">
        <v>42856</v>
      </c>
      <c r="B115" s="50">
        <f t="shared" si="42"/>
        <v>0.67741935483870963</v>
      </c>
      <c r="C115" s="20">
        <v>36497</v>
      </c>
      <c r="D115" s="21">
        <v>506</v>
      </c>
      <c r="E115" s="21">
        <v>29125</v>
      </c>
      <c r="F115" s="20">
        <v>430</v>
      </c>
      <c r="G115" s="20">
        <v>198</v>
      </c>
      <c r="H115" s="20">
        <v>3020</v>
      </c>
      <c r="I115" s="21">
        <v>919</v>
      </c>
      <c r="J115" s="21">
        <v>550</v>
      </c>
      <c r="K115" s="21">
        <v>1691</v>
      </c>
      <c r="L115" s="21">
        <v>61</v>
      </c>
      <c r="M115" s="21">
        <v>3160</v>
      </c>
      <c r="N115" s="21">
        <v>3358</v>
      </c>
      <c r="O115" s="75">
        <f t="shared" si="43"/>
        <v>29555</v>
      </c>
      <c r="P115" s="75">
        <f t="shared" si="44"/>
        <v>1469</v>
      </c>
      <c r="Q115" s="75">
        <f t="shared" si="45"/>
        <v>3160</v>
      </c>
      <c r="R115" s="115" t="s">
        <v>23</v>
      </c>
    </row>
    <row r="116" spans="1:34" s="10" customFormat="1" ht="12" customHeight="1" x14ac:dyDescent="0.2">
      <c r="A116" s="126">
        <v>42887</v>
      </c>
      <c r="B116" s="50">
        <f t="shared" si="42"/>
        <v>0.66666666666666663</v>
      </c>
      <c r="C116" s="20">
        <v>36546</v>
      </c>
      <c r="D116" s="21">
        <v>632</v>
      </c>
      <c r="E116" s="21">
        <v>28955</v>
      </c>
      <c r="F116" s="20">
        <v>544</v>
      </c>
      <c r="G116" s="20">
        <v>200</v>
      </c>
      <c r="H116" s="20">
        <v>2997</v>
      </c>
      <c r="I116" s="21">
        <v>911</v>
      </c>
      <c r="J116" s="21">
        <v>551</v>
      </c>
      <c r="K116" s="21">
        <v>1717</v>
      </c>
      <c r="L116" s="21">
        <v>40</v>
      </c>
      <c r="M116" s="21">
        <v>3179</v>
      </c>
      <c r="N116" s="21">
        <v>3379</v>
      </c>
      <c r="O116" s="75">
        <f t="shared" si="43"/>
        <v>29499</v>
      </c>
      <c r="P116" s="75">
        <f t="shared" si="44"/>
        <v>1462</v>
      </c>
      <c r="Q116" s="75">
        <f t="shared" si="45"/>
        <v>3179</v>
      </c>
      <c r="R116" s="115" t="s">
        <v>22</v>
      </c>
    </row>
    <row r="117" spans="1:34" s="10" customFormat="1" ht="12" customHeight="1" x14ac:dyDescent="0.2">
      <c r="A117" s="126">
        <v>42917</v>
      </c>
      <c r="B117" s="50">
        <f t="shared" si="42"/>
        <v>0.67741935483870963</v>
      </c>
      <c r="C117" s="20">
        <v>39250</v>
      </c>
      <c r="D117" s="21">
        <v>570</v>
      </c>
      <c r="E117" s="21">
        <v>31663</v>
      </c>
      <c r="F117" s="20">
        <v>494</v>
      </c>
      <c r="G117" s="20">
        <v>198</v>
      </c>
      <c r="H117" s="20">
        <v>3138</v>
      </c>
      <c r="I117" s="21">
        <v>933</v>
      </c>
      <c r="J117" s="21">
        <v>555</v>
      </c>
      <c r="K117" s="21">
        <v>1644</v>
      </c>
      <c r="L117" s="21">
        <v>53</v>
      </c>
      <c r="M117" s="21">
        <v>3132</v>
      </c>
      <c r="N117" s="21">
        <v>3330</v>
      </c>
      <c r="O117" s="75">
        <f t="shared" si="43"/>
        <v>32157</v>
      </c>
      <c r="P117" s="75">
        <f t="shared" si="44"/>
        <v>1488</v>
      </c>
      <c r="Q117" s="75">
        <f t="shared" si="45"/>
        <v>3132</v>
      </c>
      <c r="R117" s="115" t="s">
        <v>23</v>
      </c>
    </row>
    <row r="118" spans="1:34" s="10" customFormat="1" ht="12" customHeight="1" x14ac:dyDescent="0.2">
      <c r="A118" s="126">
        <v>42948</v>
      </c>
      <c r="B118" s="50">
        <f t="shared" si="42"/>
        <v>0.74193548387096775</v>
      </c>
      <c r="C118" s="20">
        <v>37888</v>
      </c>
      <c r="D118" s="21">
        <v>576</v>
      </c>
      <c r="E118" s="21">
        <v>30627</v>
      </c>
      <c r="F118" s="20">
        <v>562</v>
      </c>
      <c r="G118" s="20">
        <v>160</v>
      </c>
      <c r="H118" s="20">
        <v>3018</v>
      </c>
      <c r="I118" s="21">
        <v>887</v>
      </c>
      <c r="J118" s="21">
        <v>515</v>
      </c>
      <c r="K118" s="21">
        <v>1495</v>
      </c>
      <c r="L118" s="21">
        <v>50</v>
      </c>
      <c r="M118" s="21">
        <v>2897</v>
      </c>
      <c r="N118" s="21">
        <v>3057</v>
      </c>
      <c r="O118" s="75">
        <f t="shared" si="43"/>
        <v>31189</v>
      </c>
      <c r="P118" s="75">
        <f t="shared" si="44"/>
        <v>1402</v>
      </c>
      <c r="Q118" s="75">
        <f t="shared" si="45"/>
        <v>2897</v>
      </c>
      <c r="R118" s="115" t="s">
        <v>23</v>
      </c>
    </row>
    <row r="119" spans="1:34" s="10" customFormat="1" ht="12" customHeight="1" x14ac:dyDescent="0.2">
      <c r="A119" s="126">
        <v>42979</v>
      </c>
      <c r="B119" s="50">
        <f t="shared" si="42"/>
        <v>0.7</v>
      </c>
      <c r="C119" s="20">
        <v>37421</v>
      </c>
      <c r="D119" s="21">
        <v>382</v>
      </c>
      <c r="E119" s="21">
        <v>29745</v>
      </c>
      <c r="F119" s="20">
        <v>489</v>
      </c>
      <c r="G119" s="20">
        <v>184</v>
      </c>
      <c r="H119" s="20">
        <v>3401</v>
      </c>
      <c r="I119" s="21">
        <v>861</v>
      </c>
      <c r="J119" s="21">
        <v>590</v>
      </c>
      <c r="K119" s="21">
        <v>1728</v>
      </c>
      <c r="L119" s="21">
        <v>39</v>
      </c>
      <c r="M119" s="21">
        <v>3179</v>
      </c>
      <c r="N119" s="21">
        <v>3363</v>
      </c>
      <c r="O119" s="75">
        <f t="shared" si="43"/>
        <v>30234</v>
      </c>
      <c r="P119" s="75">
        <f t="shared" si="44"/>
        <v>1451</v>
      </c>
      <c r="Q119" s="75">
        <f t="shared" si="45"/>
        <v>3179</v>
      </c>
      <c r="R119" s="115" t="s">
        <v>22</v>
      </c>
      <c r="U119"/>
      <c r="V119"/>
      <c r="W119"/>
      <c r="X119"/>
      <c r="Y119"/>
    </row>
    <row r="120" spans="1:34" s="10" customFormat="1" ht="12" customHeight="1" x14ac:dyDescent="0.2">
      <c r="A120" s="126">
        <v>43009</v>
      </c>
      <c r="B120" s="50">
        <f t="shared" si="42"/>
        <v>0.67741935483870963</v>
      </c>
      <c r="C120" s="20">
        <v>37221</v>
      </c>
      <c r="D120" s="21">
        <v>277</v>
      </c>
      <c r="E120" s="21">
        <v>29945</v>
      </c>
      <c r="F120" s="20">
        <v>402</v>
      </c>
      <c r="G120" s="20">
        <v>162</v>
      </c>
      <c r="H120" s="20">
        <v>3396</v>
      </c>
      <c r="I120" s="21">
        <v>753</v>
      </c>
      <c r="J120" s="21">
        <v>544</v>
      </c>
      <c r="K120" s="21">
        <v>1701</v>
      </c>
      <c r="L120" s="21">
        <v>42</v>
      </c>
      <c r="M120" s="21">
        <v>2998</v>
      </c>
      <c r="N120" s="21">
        <v>3160</v>
      </c>
      <c r="O120" s="75">
        <f t="shared" si="43"/>
        <v>30347</v>
      </c>
      <c r="P120" s="75">
        <f t="shared" si="44"/>
        <v>1297</v>
      </c>
      <c r="Q120" s="75">
        <f t="shared" si="45"/>
        <v>2998</v>
      </c>
      <c r="R120" s="115" t="s">
        <v>23</v>
      </c>
      <c r="T120"/>
      <c r="U120"/>
      <c r="V120"/>
      <c r="W120"/>
      <c r="X120"/>
      <c r="Y120"/>
      <c r="Z120"/>
      <c r="AA120"/>
      <c r="AB120"/>
      <c r="AC120"/>
      <c r="AD120"/>
      <c r="AE120"/>
      <c r="AF120"/>
      <c r="AG120"/>
      <c r="AH120"/>
    </row>
    <row r="121" spans="1:34" s="10" customFormat="1" ht="12" customHeight="1" x14ac:dyDescent="0.2">
      <c r="A121" s="126">
        <v>43040</v>
      </c>
      <c r="B121" s="50">
        <f t="shared" si="42"/>
        <v>0.7</v>
      </c>
      <c r="C121" s="20">
        <v>34092</v>
      </c>
      <c r="D121" s="21">
        <v>80</v>
      </c>
      <c r="E121" s="21">
        <v>27292</v>
      </c>
      <c r="F121" s="20">
        <v>293</v>
      </c>
      <c r="G121" s="20">
        <v>109</v>
      </c>
      <c r="H121" s="20">
        <v>3113</v>
      </c>
      <c r="I121" s="21">
        <v>790</v>
      </c>
      <c r="J121" s="21">
        <v>568</v>
      </c>
      <c r="K121" s="21">
        <v>1820</v>
      </c>
      <c r="L121" s="21">
        <v>25</v>
      </c>
      <c r="M121" s="21">
        <v>3178</v>
      </c>
      <c r="N121" s="21">
        <v>3287</v>
      </c>
      <c r="O121" s="75">
        <f t="shared" si="43"/>
        <v>27585</v>
      </c>
      <c r="P121" s="75">
        <f t="shared" si="44"/>
        <v>1358</v>
      </c>
      <c r="Q121" s="75">
        <f t="shared" si="45"/>
        <v>3178</v>
      </c>
      <c r="R121" s="115" t="s">
        <v>22</v>
      </c>
      <c r="T121"/>
      <c r="U121"/>
      <c r="V121"/>
      <c r="W121"/>
      <c r="X121"/>
      <c r="Y121"/>
      <c r="Z121"/>
      <c r="AA121"/>
      <c r="AB121"/>
      <c r="AC121"/>
      <c r="AD121"/>
      <c r="AE121"/>
      <c r="AF121"/>
      <c r="AG121"/>
      <c r="AH121"/>
    </row>
    <row r="122" spans="1:34" s="10" customFormat="1" ht="12" customHeight="1" thickBot="1" x14ac:dyDescent="0.25">
      <c r="A122" s="127">
        <v>43070</v>
      </c>
      <c r="B122" s="61">
        <f t="shared" si="42"/>
        <v>0.61290322580645162</v>
      </c>
      <c r="C122" s="110">
        <v>33521</v>
      </c>
      <c r="D122" s="111">
        <v>29</v>
      </c>
      <c r="E122" s="111">
        <v>28044</v>
      </c>
      <c r="F122" s="110">
        <v>206</v>
      </c>
      <c r="G122" s="110">
        <v>136</v>
      </c>
      <c r="H122" s="110">
        <v>2830</v>
      </c>
      <c r="I122" s="111">
        <v>614</v>
      </c>
      <c r="J122" s="111">
        <v>402</v>
      </c>
      <c r="K122" s="111">
        <v>1232</v>
      </c>
      <c r="L122" s="111">
        <v>28</v>
      </c>
      <c r="M122" s="111">
        <v>2248</v>
      </c>
      <c r="N122" s="111">
        <v>2384</v>
      </c>
      <c r="O122" s="101">
        <f t="shared" si="43"/>
        <v>28250</v>
      </c>
      <c r="P122" s="101">
        <f t="shared" si="44"/>
        <v>1016</v>
      </c>
      <c r="Q122" s="101">
        <f t="shared" si="45"/>
        <v>2248</v>
      </c>
      <c r="R122" s="135" t="s">
        <v>23</v>
      </c>
      <c r="T122"/>
      <c r="U122"/>
      <c r="V122"/>
      <c r="W122"/>
      <c r="X122"/>
      <c r="Y122"/>
      <c r="Z122"/>
      <c r="AA122"/>
      <c r="AB122"/>
      <c r="AC122"/>
      <c r="AD122"/>
      <c r="AE122"/>
      <c r="AF122"/>
      <c r="AG122"/>
      <c r="AH122"/>
    </row>
    <row r="123" spans="1:34" s="10" customFormat="1" ht="12" customHeight="1" thickTop="1" thickBot="1" x14ac:dyDescent="0.25">
      <c r="A123" s="108" t="s">
        <v>36</v>
      </c>
      <c r="B123" s="146">
        <f>SUBTOTAL(1,B111:B122)</f>
        <v>0.68228366615463398</v>
      </c>
      <c r="C123" s="106">
        <f t="shared" ref="C123:Q123" si="46">SUBTOTAL(1,C111:C122)</f>
        <v>35679.583333333336</v>
      </c>
      <c r="D123" s="106">
        <f t="shared" si="46"/>
        <v>299.75</v>
      </c>
      <c r="E123" s="106">
        <f t="shared" si="46"/>
        <v>28883</v>
      </c>
      <c r="F123" s="106">
        <f t="shared" si="46"/>
        <v>377.5</v>
      </c>
      <c r="G123" s="106">
        <f t="shared" si="46"/>
        <v>152.16666666666666</v>
      </c>
      <c r="H123" s="106">
        <f t="shared" si="46"/>
        <v>2959.1666666666665</v>
      </c>
      <c r="I123" s="106">
        <f t="shared" si="46"/>
        <v>831.83333333333337</v>
      </c>
      <c r="J123" s="106">
        <f t="shared" si="46"/>
        <v>520.08333333333337</v>
      </c>
      <c r="K123" s="106">
        <f t="shared" si="46"/>
        <v>1617.5833333333333</v>
      </c>
      <c r="L123" s="106">
        <f t="shared" si="46"/>
        <v>38.666666666666664</v>
      </c>
      <c r="M123" s="106">
        <f t="shared" si="46"/>
        <v>2969.5</v>
      </c>
      <c r="N123" s="105">
        <f t="shared" si="46"/>
        <v>3121.6666666666665</v>
      </c>
      <c r="O123" s="105">
        <f t="shared" si="46"/>
        <v>29260.5</v>
      </c>
      <c r="P123" s="105">
        <f t="shared" si="46"/>
        <v>1351.9166666666667</v>
      </c>
      <c r="Q123" s="107">
        <f t="shared" si="46"/>
        <v>2969.5</v>
      </c>
      <c r="R123" s="137"/>
      <c r="T123"/>
      <c r="U123"/>
      <c r="V123"/>
      <c r="W123"/>
      <c r="X123"/>
      <c r="Y123"/>
      <c r="Z123"/>
      <c r="AA123"/>
      <c r="AB123"/>
      <c r="AC123"/>
      <c r="AD123"/>
      <c r="AE123"/>
      <c r="AF123"/>
      <c r="AG123"/>
      <c r="AH123"/>
    </row>
    <row r="124" spans="1:34" s="10" customFormat="1" ht="12" customHeight="1" x14ac:dyDescent="0.2">
      <c r="A124" s="126">
        <f>EDATE(A122,1)</f>
        <v>43101</v>
      </c>
      <c r="B124" s="54">
        <f t="shared" ref="B124:B135" si="47">NETWORKDAYS(A124,EOMONTH(A124,0),FEIERTAGE)/DAY(EOMONTH(A124,0))</f>
        <v>0.70967741935483875</v>
      </c>
      <c r="C124" s="20">
        <v>32619</v>
      </c>
      <c r="D124" s="21">
        <v>49</v>
      </c>
      <c r="E124" s="21">
        <v>26783</v>
      </c>
      <c r="F124" s="20">
        <v>200</v>
      </c>
      <c r="G124" s="20">
        <v>108</v>
      </c>
      <c r="H124" s="20">
        <v>2767</v>
      </c>
      <c r="I124" s="21">
        <v>686</v>
      </c>
      <c r="J124" s="21">
        <v>462</v>
      </c>
      <c r="K124" s="21">
        <v>1548</v>
      </c>
      <c r="L124" s="21">
        <v>15</v>
      </c>
      <c r="M124" s="21">
        <v>2696</v>
      </c>
      <c r="N124" s="21">
        <v>2804</v>
      </c>
      <c r="O124" s="75">
        <f t="shared" ref="O124:O135" si="48">E124+F124</f>
        <v>26983</v>
      </c>
      <c r="P124" s="75">
        <f t="shared" ref="P124:P135" si="49">I124+J124</f>
        <v>1148</v>
      </c>
      <c r="Q124" s="75">
        <f t="shared" ref="Q124:Q135" si="50">K124+P124</f>
        <v>2696</v>
      </c>
      <c r="R124" s="115" t="s">
        <v>23</v>
      </c>
      <c r="T124"/>
      <c r="U124"/>
      <c r="V124"/>
      <c r="W124"/>
      <c r="X124"/>
      <c r="Y124"/>
      <c r="Z124"/>
      <c r="AA124"/>
      <c r="AB124"/>
      <c r="AC124"/>
      <c r="AD124"/>
      <c r="AE124"/>
      <c r="AF124"/>
      <c r="AG124"/>
      <c r="AH124"/>
    </row>
    <row r="125" spans="1:34" s="10" customFormat="1" ht="12" customHeight="1" x14ac:dyDescent="0.2">
      <c r="A125" s="126">
        <f>EDATE(A124,1)</f>
        <v>43132</v>
      </c>
      <c r="B125" s="50">
        <f t="shared" si="47"/>
        <v>0.7142857142857143</v>
      </c>
      <c r="C125" s="20">
        <v>34247</v>
      </c>
      <c r="D125" s="21">
        <v>37</v>
      </c>
      <c r="E125" s="21">
        <v>27941</v>
      </c>
      <c r="F125" s="20">
        <v>220</v>
      </c>
      <c r="G125" s="20">
        <v>122</v>
      </c>
      <c r="H125" s="20">
        <v>2982</v>
      </c>
      <c r="I125" s="21">
        <v>728</v>
      </c>
      <c r="J125" s="21">
        <v>499</v>
      </c>
      <c r="K125" s="21">
        <v>1696</v>
      </c>
      <c r="L125" s="21">
        <v>24</v>
      </c>
      <c r="M125" s="21">
        <v>2923</v>
      </c>
      <c r="N125" s="21">
        <v>3045</v>
      </c>
      <c r="O125" s="75">
        <f t="shared" si="48"/>
        <v>28161</v>
      </c>
      <c r="P125" s="75">
        <f t="shared" si="49"/>
        <v>1227</v>
      </c>
      <c r="Q125" s="75">
        <f t="shared" si="50"/>
        <v>2923</v>
      </c>
      <c r="R125" s="115" t="s">
        <v>24</v>
      </c>
      <c r="T125"/>
      <c r="U125"/>
      <c r="V125"/>
      <c r="W125"/>
      <c r="X125"/>
      <c r="Y125"/>
      <c r="Z125"/>
      <c r="AA125"/>
      <c r="AB125"/>
      <c r="AC125"/>
      <c r="AD125"/>
      <c r="AE125"/>
      <c r="AF125"/>
      <c r="AG125"/>
      <c r="AH125"/>
    </row>
    <row r="126" spans="1:34" s="10" customFormat="1" ht="12" customHeight="1" x14ac:dyDescent="0.2">
      <c r="A126" s="126">
        <f t="shared" ref="A126:A135" si="51">EDATE(A125,1)</f>
        <v>43160</v>
      </c>
      <c r="B126" s="50">
        <f t="shared" si="47"/>
        <v>0.67741935483870963</v>
      </c>
      <c r="C126" s="20">
        <v>35702</v>
      </c>
      <c r="D126" s="21">
        <v>96</v>
      </c>
      <c r="E126" s="21">
        <v>28634</v>
      </c>
      <c r="F126" s="20">
        <v>293</v>
      </c>
      <c r="G126" s="20">
        <v>464</v>
      </c>
      <c r="H126" s="20">
        <v>3131</v>
      </c>
      <c r="I126" s="21">
        <v>766</v>
      </c>
      <c r="J126" s="21">
        <v>531</v>
      </c>
      <c r="K126" s="21">
        <v>1766</v>
      </c>
      <c r="L126" s="21">
        <v>22</v>
      </c>
      <c r="M126" s="21">
        <v>3063</v>
      </c>
      <c r="N126" s="21">
        <v>3527</v>
      </c>
      <c r="O126" s="75">
        <f t="shared" si="48"/>
        <v>28927</v>
      </c>
      <c r="P126" s="75">
        <f t="shared" si="49"/>
        <v>1297</v>
      </c>
      <c r="Q126" s="75">
        <f t="shared" si="50"/>
        <v>3063</v>
      </c>
      <c r="R126" s="115" t="s">
        <v>23</v>
      </c>
      <c r="T126"/>
      <c r="U126"/>
      <c r="V126"/>
      <c r="W126"/>
      <c r="X126"/>
      <c r="Y126"/>
      <c r="Z126"/>
      <c r="AA126"/>
      <c r="AB126"/>
      <c r="AC126"/>
      <c r="AD126"/>
      <c r="AE126"/>
      <c r="AF126"/>
      <c r="AG126"/>
      <c r="AH126"/>
    </row>
    <row r="127" spans="1:34" s="10" customFormat="1" ht="12" customHeight="1" x14ac:dyDescent="0.2">
      <c r="A127" s="126">
        <f t="shared" si="51"/>
        <v>43191</v>
      </c>
      <c r="B127" s="50">
        <f t="shared" si="47"/>
        <v>0.66666666666666663</v>
      </c>
      <c r="C127" s="20">
        <v>36954</v>
      </c>
      <c r="D127" s="21">
        <v>440</v>
      </c>
      <c r="E127" s="21">
        <v>29150</v>
      </c>
      <c r="F127" s="20">
        <v>408</v>
      </c>
      <c r="G127" s="20">
        <v>495</v>
      </c>
      <c r="H127" s="20">
        <v>3303</v>
      </c>
      <c r="I127" s="21">
        <v>755</v>
      </c>
      <c r="J127" s="21">
        <v>562</v>
      </c>
      <c r="K127" s="21">
        <v>1794</v>
      </c>
      <c r="L127" s="21">
        <v>48</v>
      </c>
      <c r="M127" s="21">
        <v>3111</v>
      </c>
      <c r="N127" s="21">
        <v>3606</v>
      </c>
      <c r="O127" s="75">
        <f t="shared" si="48"/>
        <v>29558</v>
      </c>
      <c r="P127" s="75">
        <f t="shared" si="49"/>
        <v>1317</v>
      </c>
      <c r="Q127" s="75">
        <f t="shared" si="50"/>
        <v>3111</v>
      </c>
      <c r="R127" s="115" t="s">
        <v>22</v>
      </c>
      <c r="T127"/>
      <c r="U127"/>
      <c r="V127"/>
      <c r="W127"/>
      <c r="X127"/>
      <c r="Y127"/>
      <c r="Z127"/>
      <c r="AA127"/>
      <c r="AB127"/>
      <c r="AC127"/>
      <c r="AD127"/>
      <c r="AE127"/>
      <c r="AF127"/>
      <c r="AG127"/>
      <c r="AH127"/>
    </row>
    <row r="128" spans="1:34" s="10" customFormat="1" ht="12" customHeight="1" x14ac:dyDescent="0.2">
      <c r="A128" s="126">
        <f t="shared" si="51"/>
        <v>43221</v>
      </c>
      <c r="B128" s="50">
        <f t="shared" si="47"/>
        <v>0.61290322580645162</v>
      </c>
      <c r="C128" s="20">
        <v>35414</v>
      </c>
      <c r="D128" s="21">
        <v>494</v>
      </c>
      <c r="E128" s="21">
        <v>27673</v>
      </c>
      <c r="F128" s="20">
        <v>470</v>
      </c>
      <c r="G128" s="20">
        <v>530</v>
      </c>
      <c r="H128" s="20">
        <v>3232</v>
      </c>
      <c r="I128" s="21">
        <v>716</v>
      </c>
      <c r="J128" s="21">
        <v>540</v>
      </c>
      <c r="K128" s="21">
        <v>1717</v>
      </c>
      <c r="L128" s="21">
        <v>43</v>
      </c>
      <c r="M128" s="21">
        <v>2973</v>
      </c>
      <c r="N128" s="21">
        <v>3503</v>
      </c>
      <c r="O128" s="75">
        <f t="shared" si="48"/>
        <v>28143</v>
      </c>
      <c r="P128" s="75">
        <f t="shared" si="49"/>
        <v>1256</v>
      </c>
      <c r="Q128" s="75">
        <f t="shared" si="50"/>
        <v>2973</v>
      </c>
      <c r="R128" s="115" t="s">
        <v>94</v>
      </c>
      <c r="T128"/>
      <c r="U128"/>
      <c r="V128"/>
      <c r="W128"/>
      <c r="X128"/>
      <c r="Y128"/>
      <c r="Z128"/>
      <c r="AA128"/>
      <c r="AB128"/>
      <c r="AC128"/>
      <c r="AD128"/>
      <c r="AE128"/>
      <c r="AF128"/>
      <c r="AG128"/>
      <c r="AH128"/>
    </row>
    <row r="129" spans="1:34" s="10" customFormat="1" ht="12" customHeight="1" x14ac:dyDescent="0.2">
      <c r="A129" s="126">
        <f t="shared" si="51"/>
        <v>43252</v>
      </c>
      <c r="B129" s="50">
        <f t="shared" si="47"/>
        <v>0.7</v>
      </c>
      <c r="C129" s="20">
        <v>37693</v>
      </c>
      <c r="D129" s="21">
        <v>655</v>
      </c>
      <c r="E129" s="21">
        <v>29045</v>
      </c>
      <c r="F129" s="20">
        <v>460</v>
      </c>
      <c r="G129" s="20">
        <v>555</v>
      </c>
      <c r="H129" s="20">
        <v>3557</v>
      </c>
      <c r="I129" s="21">
        <v>824</v>
      </c>
      <c r="J129" s="21">
        <v>603</v>
      </c>
      <c r="K129" s="21">
        <v>1944</v>
      </c>
      <c r="L129" s="21">
        <v>50</v>
      </c>
      <c r="M129" s="21">
        <v>3371</v>
      </c>
      <c r="N129" s="21">
        <v>3926</v>
      </c>
      <c r="O129" s="75">
        <f t="shared" si="48"/>
        <v>29505</v>
      </c>
      <c r="P129" s="75">
        <f t="shared" si="49"/>
        <v>1427</v>
      </c>
      <c r="Q129" s="75">
        <f t="shared" si="50"/>
        <v>3371</v>
      </c>
      <c r="R129" s="115" t="s">
        <v>22</v>
      </c>
      <c r="T129"/>
      <c r="U129"/>
      <c r="V129"/>
      <c r="W129"/>
      <c r="X129"/>
      <c r="Y129"/>
      <c r="Z129"/>
      <c r="AA129"/>
      <c r="AB129"/>
      <c r="AC129"/>
      <c r="AD129"/>
      <c r="AE129"/>
      <c r="AF129"/>
      <c r="AG129"/>
      <c r="AH129"/>
    </row>
    <row r="130" spans="1:34" s="10" customFormat="1" ht="12" customHeight="1" x14ac:dyDescent="0.2">
      <c r="A130" s="126">
        <f t="shared" si="51"/>
        <v>43282</v>
      </c>
      <c r="B130" s="50">
        <f t="shared" si="47"/>
        <v>0.70967741935483875</v>
      </c>
      <c r="C130" s="20">
        <v>39574</v>
      </c>
      <c r="D130" s="21">
        <v>662</v>
      </c>
      <c r="E130" s="21">
        <v>30889</v>
      </c>
      <c r="F130" s="20">
        <v>484</v>
      </c>
      <c r="G130" s="20">
        <v>519</v>
      </c>
      <c r="H130" s="20">
        <v>3722</v>
      </c>
      <c r="I130" s="21">
        <v>797</v>
      </c>
      <c r="J130" s="21">
        <v>585</v>
      </c>
      <c r="K130" s="21">
        <v>1837</v>
      </c>
      <c r="L130" s="21">
        <v>78</v>
      </c>
      <c r="M130" s="21">
        <v>3219</v>
      </c>
      <c r="N130" s="21">
        <v>3738</v>
      </c>
      <c r="O130" s="75">
        <f t="shared" si="48"/>
        <v>31373</v>
      </c>
      <c r="P130" s="75">
        <f t="shared" si="49"/>
        <v>1382</v>
      </c>
      <c r="Q130" s="75">
        <f t="shared" si="50"/>
        <v>3219</v>
      </c>
      <c r="R130" s="115" t="s">
        <v>68</v>
      </c>
      <c r="T130"/>
      <c r="U130"/>
      <c r="V130"/>
      <c r="W130"/>
      <c r="X130"/>
      <c r="Y130"/>
      <c r="Z130"/>
      <c r="AA130"/>
      <c r="AB130"/>
      <c r="AC130"/>
      <c r="AD130"/>
      <c r="AE130"/>
      <c r="AF130"/>
      <c r="AG130"/>
      <c r="AH130"/>
    </row>
    <row r="131" spans="1:34" s="10" customFormat="1" ht="12" customHeight="1" x14ac:dyDescent="0.2">
      <c r="A131" s="126">
        <f t="shared" si="51"/>
        <v>43313</v>
      </c>
      <c r="B131" s="50">
        <f t="shared" si="47"/>
        <v>0.74193548387096775</v>
      </c>
      <c r="C131" s="20">
        <v>38339</v>
      </c>
      <c r="D131" s="21">
        <v>612</v>
      </c>
      <c r="E131" s="21">
        <v>30201</v>
      </c>
      <c r="F131" s="20">
        <v>562</v>
      </c>
      <c r="G131" s="20">
        <v>504</v>
      </c>
      <c r="H131" s="20">
        <v>3590</v>
      </c>
      <c r="I131" s="21">
        <v>737</v>
      </c>
      <c r="J131" s="21">
        <v>502</v>
      </c>
      <c r="K131" s="21">
        <v>1597</v>
      </c>
      <c r="L131" s="21">
        <v>34</v>
      </c>
      <c r="M131" s="21">
        <v>2836</v>
      </c>
      <c r="N131" s="21">
        <v>3340</v>
      </c>
      <c r="O131" s="75">
        <f t="shared" si="48"/>
        <v>30763</v>
      </c>
      <c r="P131" s="75">
        <f t="shared" si="49"/>
        <v>1239</v>
      </c>
      <c r="Q131" s="75">
        <f t="shared" si="50"/>
        <v>2836</v>
      </c>
      <c r="R131" s="115" t="s">
        <v>23</v>
      </c>
      <c r="T131"/>
      <c r="U131"/>
      <c r="V131"/>
      <c r="W131"/>
      <c r="X131"/>
      <c r="Y131"/>
      <c r="Z131"/>
      <c r="AA131"/>
      <c r="AB131"/>
      <c r="AC131"/>
      <c r="AD131"/>
      <c r="AE131"/>
      <c r="AF131"/>
      <c r="AG131"/>
      <c r="AH131"/>
    </row>
    <row r="132" spans="1:34" s="10" customFormat="1" ht="12" customHeight="1" x14ac:dyDescent="0.2">
      <c r="A132" s="126">
        <f t="shared" si="51"/>
        <v>43344</v>
      </c>
      <c r="B132" s="50">
        <f t="shared" si="47"/>
        <v>0.66666666666666663</v>
      </c>
      <c r="C132" s="20">
        <v>38054</v>
      </c>
      <c r="D132" s="21">
        <v>547</v>
      </c>
      <c r="E132" s="21">
        <v>29761</v>
      </c>
      <c r="F132" s="20">
        <v>510</v>
      </c>
      <c r="G132" s="20">
        <v>523</v>
      </c>
      <c r="H132" s="20">
        <v>3600</v>
      </c>
      <c r="I132" s="21">
        <v>751</v>
      </c>
      <c r="J132" s="21">
        <v>539</v>
      </c>
      <c r="K132" s="21">
        <v>1775</v>
      </c>
      <c r="L132" s="21">
        <v>48</v>
      </c>
      <c r="M132" s="21">
        <v>3065</v>
      </c>
      <c r="N132" s="20">
        <v>3588</v>
      </c>
      <c r="O132" s="75">
        <f t="shared" si="48"/>
        <v>30271</v>
      </c>
      <c r="P132" s="75">
        <f t="shared" si="49"/>
        <v>1290</v>
      </c>
      <c r="Q132" s="75">
        <f t="shared" si="50"/>
        <v>3065</v>
      </c>
      <c r="R132" s="115" t="s">
        <v>22</v>
      </c>
      <c r="T132"/>
      <c r="U132"/>
      <c r="V132"/>
      <c r="W132"/>
      <c r="X132"/>
      <c r="Y132"/>
      <c r="Z132"/>
      <c r="AA132"/>
      <c r="AB132"/>
      <c r="AC132"/>
      <c r="AD132"/>
      <c r="AE132"/>
      <c r="AF132"/>
      <c r="AG132"/>
      <c r="AH132"/>
    </row>
    <row r="133" spans="1:34" s="10" customFormat="1" ht="12" customHeight="1" x14ac:dyDescent="0.2">
      <c r="A133" s="126">
        <f t="shared" si="51"/>
        <v>43374</v>
      </c>
      <c r="B133" s="50">
        <f t="shared" si="47"/>
        <v>0.70967741935483875</v>
      </c>
      <c r="C133" s="20">
        <v>38033</v>
      </c>
      <c r="D133" s="21">
        <v>330</v>
      </c>
      <c r="E133" s="21">
        <v>29836</v>
      </c>
      <c r="F133" s="20">
        <v>412</v>
      </c>
      <c r="G133" s="20">
        <v>498</v>
      </c>
      <c r="H133" s="20">
        <v>3602</v>
      </c>
      <c r="I133" s="21">
        <v>809</v>
      </c>
      <c r="J133" s="21">
        <v>590</v>
      </c>
      <c r="K133" s="21">
        <v>1899</v>
      </c>
      <c r="L133" s="21">
        <v>54</v>
      </c>
      <c r="M133" s="21">
        <v>3298</v>
      </c>
      <c r="N133" s="20">
        <v>3796</v>
      </c>
      <c r="O133" s="75">
        <f t="shared" si="48"/>
        <v>30248</v>
      </c>
      <c r="P133" s="75">
        <f t="shared" si="49"/>
        <v>1399</v>
      </c>
      <c r="Q133" s="75">
        <f t="shared" si="50"/>
        <v>3298</v>
      </c>
      <c r="R133" s="115" t="s">
        <v>23</v>
      </c>
      <c r="T133"/>
      <c r="U133"/>
      <c r="V133"/>
      <c r="W133"/>
      <c r="X133"/>
      <c r="Y133"/>
      <c r="Z133"/>
      <c r="AA133"/>
      <c r="AB133"/>
      <c r="AC133"/>
      <c r="AD133"/>
      <c r="AE133"/>
      <c r="AF133"/>
      <c r="AG133"/>
      <c r="AH133"/>
    </row>
    <row r="134" spans="1:34" s="10" customFormat="1" ht="12" customHeight="1" x14ac:dyDescent="0.2">
      <c r="A134" s="126">
        <f t="shared" si="51"/>
        <v>43405</v>
      </c>
      <c r="B134" s="50">
        <f t="shared" si="47"/>
        <v>0.7</v>
      </c>
      <c r="C134" s="20">
        <v>34665</v>
      </c>
      <c r="D134" s="21">
        <v>101</v>
      </c>
      <c r="E134" s="21">
        <v>27782</v>
      </c>
      <c r="F134" s="20">
        <v>298</v>
      </c>
      <c r="G134" s="20">
        <v>114</v>
      </c>
      <c r="H134" s="20">
        <v>3162</v>
      </c>
      <c r="I134" s="21">
        <v>769</v>
      </c>
      <c r="J134" s="21">
        <v>557</v>
      </c>
      <c r="K134" s="21">
        <v>1862</v>
      </c>
      <c r="L134" s="21">
        <v>23</v>
      </c>
      <c r="M134" s="21">
        <v>3188</v>
      </c>
      <c r="N134" s="21">
        <v>3302</v>
      </c>
      <c r="O134" s="75">
        <f t="shared" si="48"/>
        <v>28080</v>
      </c>
      <c r="P134" s="75">
        <f t="shared" si="49"/>
        <v>1326</v>
      </c>
      <c r="Q134" s="75">
        <f t="shared" si="50"/>
        <v>3188</v>
      </c>
      <c r="R134" s="115"/>
      <c r="T134"/>
      <c r="U134"/>
      <c r="V134"/>
      <c r="W134"/>
      <c r="X134"/>
      <c r="Y134"/>
      <c r="Z134"/>
      <c r="AA134"/>
      <c r="AB134"/>
      <c r="AC134"/>
      <c r="AD134"/>
      <c r="AE134"/>
      <c r="AF134"/>
      <c r="AG134"/>
      <c r="AH134"/>
    </row>
    <row r="135" spans="1:34" s="10" customFormat="1" ht="12" customHeight="1" thickBot="1" x14ac:dyDescent="0.25">
      <c r="A135" s="127">
        <f t="shared" si="51"/>
        <v>43435</v>
      </c>
      <c r="B135" s="61">
        <f t="shared" si="47"/>
        <v>0.61290322580645162</v>
      </c>
      <c r="C135" s="110"/>
      <c r="D135" s="111"/>
      <c r="E135" s="111"/>
      <c r="F135" s="110"/>
      <c r="G135" s="111"/>
      <c r="H135" s="110"/>
      <c r="I135" s="111"/>
      <c r="J135" s="111"/>
      <c r="K135" s="136"/>
      <c r="L135" s="111"/>
      <c r="M135" s="111"/>
      <c r="N135" s="111"/>
      <c r="O135" s="101">
        <f t="shared" si="48"/>
        <v>0</v>
      </c>
      <c r="P135" s="101">
        <f t="shared" si="49"/>
        <v>0</v>
      </c>
      <c r="Q135" s="101">
        <f t="shared" si="50"/>
        <v>0</v>
      </c>
      <c r="R135" s="135"/>
      <c r="T135"/>
      <c r="U135"/>
      <c r="V135"/>
      <c r="W135"/>
      <c r="X135"/>
      <c r="Y135"/>
      <c r="Z135"/>
      <c r="AA135"/>
      <c r="AB135"/>
      <c r="AC135"/>
      <c r="AD135"/>
      <c r="AE135"/>
      <c r="AF135"/>
      <c r="AG135"/>
      <c r="AH135"/>
    </row>
    <row r="136" spans="1:34" s="10" customFormat="1" ht="12" customHeight="1" thickTop="1" thickBot="1" x14ac:dyDescent="0.25">
      <c r="A136" s="108" t="s">
        <v>39</v>
      </c>
      <c r="B136" s="109">
        <f>SUBTOTAL(1,B124:B135)</f>
        <v>0.68515104966717877</v>
      </c>
      <c r="C136" s="106">
        <f t="shared" ref="C136:Q136" si="52">SUBTOTAL(1,C124:C135)</f>
        <v>36481.272727272728</v>
      </c>
      <c r="D136" s="106">
        <f t="shared" si="52"/>
        <v>365.72727272727275</v>
      </c>
      <c r="E136" s="106">
        <f t="shared" si="52"/>
        <v>28881.363636363636</v>
      </c>
      <c r="F136" s="106">
        <f t="shared" si="52"/>
        <v>392.45454545454544</v>
      </c>
      <c r="G136" s="106">
        <f t="shared" si="52"/>
        <v>402.90909090909093</v>
      </c>
      <c r="H136" s="106">
        <f t="shared" si="52"/>
        <v>3331.6363636363635</v>
      </c>
      <c r="I136" s="106">
        <f t="shared" si="52"/>
        <v>758</v>
      </c>
      <c r="J136" s="106">
        <f t="shared" si="52"/>
        <v>542.72727272727275</v>
      </c>
      <c r="K136" s="106">
        <f t="shared" si="52"/>
        <v>1766.8181818181818</v>
      </c>
      <c r="L136" s="106">
        <f t="shared" si="52"/>
        <v>39.909090909090907</v>
      </c>
      <c r="M136" s="106">
        <f t="shared" si="52"/>
        <v>3067.5454545454545</v>
      </c>
      <c r="N136" s="105">
        <f t="shared" si="52"/>
        <v>3470.4545454545455</v>
      </c>
      <c r="O136" s="105">
        <f t="shared" si="52"/>
        <v>26834.333333333332</v>
      </c>
      <c r="P136" s="105">
        <f t="shared" si="52"/>
        <v>1192.3333333333333</v>
      </c>
      <c r="Q136" s="107">
        <f t="shared" si="52"/>
        <v>2811.9166666666665</v>
      </c>
      <c r="R136" s="137"/>
      <c r="T136"/>
      <c r="U136"/>
      <c r="V136"/>
      <c r="W136"/>
      <c r="X136"/>
      <c r="Y136"/>
      <c r="Z136"/>
      <c r="AA136"/>
      <c r="AB136"/>
      <c r="AC136"/>
      <c r="AD136"/>
      <c r="AE136"/>
      <c r="AF136"/>
      <c r="AG136"/>
      <c r="AH136"/>
    </row>
    <row r="137" spans="1:34" s="1" customFormat="1" ht="12" customHeight="1" x14ac:dyDescent="0.2">
      <c r="A137" s="318"/>
      <c r="B137" s="319"/>
      <c r="C137" s="319"/>
      <c r="D137" s="319"/>
      <c r="E137" s="319"/>
      <c r="F137" s="319"/>
      <c r="G137" s="319"/>
      <c r="H137" s="319"/>
      <c r="I137" s="319"/>
      <c r="J137" s="319"/>
      <c r="K137" s="319"/>
      <c r="L137" s="319"/>
      <c r="M137" s="319"/>
      <c r="N137" s="319"/>
      <c r="O137" s="319"/>
      <c r="P137" s="319"/>
      <c r="Q137" s="319"/>
      <c r="R137" s="320"/>
      <c r="S137"/>
      <c r="T137"/>
      <c r="U137"/>
      <c r="V137"/>
      <c r="W137"/>
      <c r="X137"/>
      <c r="Y137"/>
      <c r="Z137"/>
      <c r="AA137"/>
      <c r="AB137"/>
      <c r="AC137"/>
      <c r="AD137"/>
      <c r="AE137"/>
      <c r="AF137"/>
      <c r="AG137"/>
      <c r="AH137"/>
    </row>
    <row r="138" spans="1:34" ht="12.75" thickBot="1" x14ac:dyDescent="0.25">
      <c r="A138" s="321"/>
      <c r="B138" s="322"/>
      <c r="C138" s="323"/>
      <c r="D138" s="323"/>
      <c r="E138" s="323"/>
      <c r="F138" s="323"/>
      <c r="G138" s="323"/>
      <c r="H138" s="323"/>
      <c r="I138" s="323"/>
      <c r="J138" s="323"/>
      <c r="K138" s="323"/>
      <c r="L138" s="323"/>
      <c r="M138" s="323"/>
      <c r="N138" s="323"/>
      <c r="O138" s="323"/>
      <c r="P138" s="323"/>
      <c r="Q138" s="323"/>
      <c r="R138" s="324"/>
    </row>
    <row r="139" spans="1:34" x14ac:dyDescent="0.2">
      <c r="A139" s="27" t="s">
        <v>8</v>
      </c>
      <c r="B139" s="81"/>
      <c r="C139" s="83">
        <f>(C32-C19)/C19</f>
        <v>-7.9075681080348539E-3</v>
      </c>
      <c r="D139" s="84">
        <f t="shared" ref="D139:Q139" si="53">(D32-D19)/D19</f>
        <v>-9.6259482082134334E-2</v>
      </c>
      <c r="E139" s="85">
        <f t="shared" si="53"/>
        <v>-9.7314267841440462E-3</v>
      </c>
      <c r="F139" s="84">
        <f t="shared" si="53"/>
        <v>-2.931363203050524E-2</v>
      </c>
      <c r="G139" s="84">
        <f t="shared" si="53"/>
        <v>2.7164685908319088E-2</v>
      </c>
      <c r="H139" s="84">
        <f t="shared" si="53"/>
        <v>1.604978709466099E-2</v>
      </c>
      <c r="I139" s="85">
        <f t="shared" si="53"/>
        <v>1.4398560143985602E-2</v>
      </c>
      <c r="J139" s="85">
        <f t="shared" si="53"/>
        <v>-2.8010734652801E-2</v>
      </c>
      <c r="K139" s="85">
        <f t="shared" si="53"/>
        <v>4.6116881103704779E-2</v>
      </c>
      <c r="L139" s="85">
        <f t="shared" si="53"/>
        <v>5.7660626029653987E-2</v>
      </c>
      <c r="M139" s="85">
        <f t="shared" si="53"/>
        <v>1.8534557422484041E-2</v>
      </c>
      <c r="N139" s="86">
        <f t="shared" si="53"/>
        <v>1.8074695426403036E-2</v>
      </c>
      <c r="O139" s="139"/>
      <c r="P139" s="139"/>
      <c r="Q139" s="79">
        <f t="shared" si="53"/>
        <v>1.9816386627403558E-2</v>
      </c>
      <c r="R139" s="65"/>
    </row>
    <row r="140" spans="1:34" x14ac:dyDescent="0.2">
      <c r="A140" s="26" t="s">
        <v>9</v>
      </c>
      <c r="B140" s="82"/>
      <c r="C140" s="87">
        <f>(C45-C32)/C32</f>
        <v>5.7757582393518157E-2</v>
      </c>
      <c r="D140" s="30">
        <f t="shared" ref="D140:Q141" si="54">(D45-D32)/D32</f>
        <v>0.15224312590448619</v>
      </c>
      <c r="E140" s="31">
        <f t="shared" si="54"/>
        <v>4.8068556989785537E-2</v>
      </c>
      <c r="F140" s="30">
        <f t="shared" si="54"/>
        <v>0.10704640314264664</v>
      </c>
      <c r="G140" s="30">
        <f t="shared" si="54"/>
        <v>6.8595041322314101E-2</v>
      </c>
      <c r="H140" s="30">
        <f t="shared" si="54"/>
        <v>7.4145712443584783E-2</v>
      </c>
      <c r="I140" s="31">
        <f t="shared" si="54"/>
        <v>6.1606702809265695E-2</v>
      </c>
      <c r="J140" s="31">
        <f t="shared" si="54"/>
        <v>0.10146678170836916</v>
      </c>
      <c r="K140" s="31">
        <f t="shared" si="54"/>
        <v>0.15847966214714382</v>
      </c>
      <c r="L140" s="31">
        <f t="shared" si="54"/>
        <v>0.19158878504672897</v>
      </c>
      <c r="M140" s="31">
        <f t="shared" si="54"/>
        <v>0.11530612244897959</v>
      </c>
      <c r="N140" s="32">
        <f t="shared" si="54"/>
        <v>0.11440248487820834</v>
      </c>
      <c r="O140" s="140"/>
      <c r="P140" s="140"/>
      <c r="Q140" s="80">
        <f t="shared" si="54"/>
        <v>0.11387029928321488</v>
      </c>
      <c r="R140" s="22"/>
    </row>
    <row r="141" spans="1:34" x14ac:dyDescent="0.2">
      <c r="A141" s="26" t="s">
        <v>15</v>
      </c>
      <c r="B141" s="82"/>
      <c r="C141" s="87">
        <f>(B58-B45)/B45</f>
        <v>-6.7538122166789887E-3</v>
      </c>
      <c r="D141" s="30">
        <f t="shared" ref="D141:N141" si="55">(C58-C45)/C45</f>
        <v>-1.9352470933652031E-2</v>
      </c>
      <c r="E141" s="31">
        <f t="shared" si="55"/>
        <v>-4.169806581260984E-2</v>
      </c>
      <c r="F141" s="30">
        <f t="shared" si="55"/>
        <v>-2.234630518343303E-2</v>
      </c>
      <c r="G141" s="30">
        <f t="shared" si="55"/>
        <v>-2.9496562430694116E-2</v>
      </c>
      <c r="H141" s="30">
        <f t="shared" si="55"/>
        <v>0.21809744779582366</v>
      </c>
      <c r="I141" s="31">
        <f t="shared" si="55"/>
        <v>1.894090969721228E-2</v>
      </c>
      <c r="J141" s="31">
        <f t="shared" si="55"/>
        <v>-4.0204271123491224E-2</v>
      </c>
      <c r="K141" s="31">
        <f t="shared" si="55"/>
        <v>-4.26131912893623E-2</v>
      </c>
      <c r="L141" s="31">
        <f t="shared" si="55"/>
        <v>5.0524430800715711E-3</v>
      </c>
      <c r="M141" s="31">
        <f t="shared" si="55"/>
        <v>-0.3751633986928104</v>
      </c>
      <c r="N141" s="32">
        <f t="shared" si="55"/>
        <v>-1.9152180542848486E-2</v>
      </c>
      <c r="O141" s="140"/>
      <c r="P141" s="140"/>
      <c r="Q141" s="80">
        <f t="shared" si="54"/>
        <v>9.2914124824026278E-2</v>
      </c>
      <c r="R141" s="22"/>
    </row>
    <row r="142" spans="1:34" s="1" customFormat="1" x14ac:dyDescent="0.2">
      <c r="A142" s="26" t="s">
        <v>16</v>
      </c>
      <c r="B142" s="82"/>
      <c r="C142" s="87">
        <f>(C71-C58)/C58</f>
        <v>-2.5501636135074772E-2</v>
      </c>
      <c r="D142" s="30">
        <f t="shared" ref="D142:Q142" si="56">(D71-D58)/D58</f>
        <v>-2.3853211009174431E-2</v>
      </c>
      <c r="E142" s="31">
        <f t="shared" si="56"/>
        <v>-2.6910863218136686E-2</v>
      </c>
      <c r="F142" s="30">
        <f t="shared" si="56"/>
        <v>-5.5987202925045755E-2</v>
      </c>
      <c r="G142" s="30">
        <f t="shared" si="56"/>
        <v>0.13650793650793644</v>
      </c>
      <c r="H142" s="30">
        <f t="shared" si="56"/>
        <v>-6.0871841864118337E-3</v>
      </c>
      <c r="I142" s="31">
        <f t="shared" si="56"/>
        <v>-5.3206926574441239E-2</v>
      </c>
      <c r="J142" s="31">
        <f t="shared" si="56"/>
        <v>-3.7146129929635119E-2</v>
      </c>
      <c r="K142" s="31">
        <f t="shared" si="56"/>
        <v>-1.5653833916640155E-2</v>
      </c>
      <c r="L142" s="31">
        <f t="shared" si="56"/>
        <v>8.7866108786610872E-2</v>
      </c>
      <c r="M142" s="31">
        <f t="shared" si="56"/>
        <v>-3.1776630806541827E-2</v>
      </c>
      <c r="N142" s="32">
        <f t="shared" si="56"/>
        <v>-2.1253260611809342E-2</v>
      </c>
      <c r="O142" s="140"/>
      <c r="P142" s="140"/>
      <c r="Q142" s="80">
        <f t="shared" si="56"/>
        <v>-3.1806734446413583E-2</v>
      </c>
      <c r="R142" s="22"/>
      <c r="T142"/>
      <c r="Z142"/>
      <c r="AA142"/>
      <c r="AB142"/>
      <c r="AC142"/>
      <c r="AD142"/>
      <c r="AE142"/>
      <c r="AF142"/>
      <c r="AG142"/>
      <c r="AH142"/>
    </row>
    <row r="143" spans="1:34" s="1" customFormat="1" x14ac:dyDescent="0.2">
      <c r="A143" s="26" t="s">
        <v>17</v>
      </c>
      <c r="B143" s="82"/>
      <c r="C143" s="87">
        <f>(C84-C71)/C71</f>
        <v>-1.0036779368103868E-2</v>
      </c>
      <c r="D143" s="30">
        <f t="shared" ref="D143:Q143" si="57">(D84-D71)/D71</f>
        <v>2.7926960257787389E-2</v>
      </c>
      <c r="E143" s="31">
        <f t="shared" si="57"/>
        <v>-1.2464811040517446E-2</v>
      </c>
      <c r="F143" s="30">
        <f t="shared" si="57"/>
        <v>3.3163882837085504E-2</v>
      </c>
      <c r="G143" s="30">
        <f t="shared" si="57"/>
        <v>-5.8659217877094973E-2</v>
      </c>
      <c r="H143" s="30">
        <f t="shared" si="57"/>
        <v>2.8152782351004279E-2</v>
      </c>
      <c r="I143" s="31">
        <f t="shared" si="57"/>
        <v>-0.12761826913252278</v>
      </c>
      <c r="J143" s="31">
        <f t="shared" si="57"/>
        <v>-6.2712440516655338E-2</v>
      </c>
      <c r="K143" s="31">
        <f t="shared" si="57"/>
        <v>-8.8564225224641666E-3</v>
      </c>
      <c r="L143" s="31">
        <f t="shared" si="57"/>
        <v>1.473076923076923</v>
      </c>
      <c r="M143" s="31">
        <f t="shared" si="57"/>
        <v>-5.6583172768143924E-2</v>
      </c>
      <c r="N143" s="32">
        <f t="shared" si="57"/>
        <v>-5.9208334595233156E-2</v>
      </c>
      <c r="O143" s="140"/>
      <c r="P143" s="140"/>
      <c r="Q143" s="80">
        <f t="shared" si="57"/>
        <v>-5.6358381502890173E-2</v>
      </c>
      <c r="R143" s="22" t="s">
        <v>4</v>
      </c>
    </row>
    <row r="144" spans="1:34" s="1" customFormat="1" x14ac:dyDescent="0.2">
      <c r="A144" s="26" t="s">
        <v>18</v>
      </c>
      <c r="B144" s="82"/>
      <c r="C144" s="87">
        <f>(C97-C84)/C84</f>
        <v>2.9401013107734086E-2</v>
      </c>
      <c r="D144" s="30">
        <f t="shared" ref="D144:Q144" si="58">(D97-D84)/D84</f>
        <v>-0.1280041797283176</v>
      </c>
      <c r="E144" s="31">
        <f t="shared" si="58"/>
        <v>-3.1199784536889612E-3</v>
      </c>
      <c r="F144" s="30">
        <f t="shared" si="58"/>
        <v>8.575445173383317E-2</v>
      </c>
      <c r="G144" s="30">
        <f t="shared" si="58"/>
        <v>0.17863501483679534</v>
      </c>
      <c r="H144" s="30">
        <f t="shared" si="58"/>
        <v>1.9087269815852622E-2</v>
      </c>
      <c r="I144" s="31">
        <f t="shared" si="58"/>
        <v>0.1628015928788944</v>
      </c>
      <c r="J144" s="31">
        <f t="shared" si="58"/>
        <v>6.8721668177697273E-2</v>
      </c>
      <c r="K144" s="31">
        <f t="shared" si="58"/>
        <v>6.5418732063657642E-2</v>
      </c>
      <c r="L144" s="60">
        <f t="shared" si="58"/>
        <v>7.2503888024883354</v>
      </c>
      <c r="M144" s="31">
        <f t="shared" si="58"/>
        <v>9.456055551773436E-2</v>
      </c>
      <c r="N144" s="32">
        <f t="shared" si="58"/>
        <v>9.9117950038629984E-2</v>
      </c>
      <c r="O144" s="140"/>
      <c r="P144" s="140"/>
      <c r="Q144" s="80">
        <f t="shared" si="58"/>
        <v>9.4333843797856046E-2</v>
      </c>
      <c r="R144" s="22"/>
    </row>
    <row r="145" spans="1:19" s="1" customFormat="1" x14ac:dyDescent="0.2">
      <c r="A145" s="26" t="s">
        <v>26</v>
      </c>
      <c r="B145" s="82"/>
      <c r="C145" s="87">
        <f>(C110-C97)/C97</f>
        <v>2.6060992578849723E-2</v>
      </c>
      <c r="D145" s="30">
        <f t="shared" ref="D145:Q145" si="59">(D110-D97)/D97</f>
        <v>-0.15038945476333135</v>
      </c>
      <c r="E145" s="30">
        <f t="shared" si="59"/>
        <v>3.7505312367190777E-2</v>
      </c>
      <c r="F145" s="30">
        <f t="shared" si="59"/>
        <v>-0.13120414328873548</v>
      </c>
      <c r="G145" s="30">
        <f t="shared" si="59"/>
        <v>1.6112789526686752E-2</v>
      </c>
      <c r="H145" s="30">
        <f t="shared" si="59"/>
        <v>1.3921624084723867E-2</v>
      </c>
      <c r="I145" s="30">
        <f t="shared" si="59"/>
        <v>-3.0217566478646252E-3</v>
      </c>
      <c r="J145" s="30">
        <f t="shared" si="59"/>
        <v>3.4950797421106128E-2</v>
      </c>
      <c r="K145" s="30">
        <f t="shared" si="59"/>
        <v>0.12188552188552194</v>
      </c>
      <c r="L145" s="30">
        <f t="shared" si="59"/>
        <v>-0.29255419415645612</v>
      </c>
      <c r="M145" s="30">
        <f t="shared" si="59"/>
        <v>6.7421321059833436E-2</v>
      </c>
      <c r="N145" s="88">
        <f t="shared" si="59"/>
        <v>6.4405588261136987E-2</v>
      </c>
      <c r="O145" s="141"/>
      <c r="P145" s="141"/>
      <c r="Q145" s="80">
        <f t="shared" si="59"/>
        <v>6.7388127001897002E-2</v>
      </c>
      <c r="R145" s="43"/>
    </row>
    <row r="146" spans="1:19" s="1" customFormat="1" x14ac:dyDescent="0.2">
      <c r="A146" s="26" t="s">
        <v>27</v>
      </c>
      <c r="B146" s="82"/>
      <c r="C146" s="87">
        <f t="shared" ref="C146:Q146" si="60">(C123-C110)/C110</f>
        <v>8.0402128360880284E-3</v>
      </c>
      <c r="D146" s="30">
        <f t="shared" si="60"/>
        <v>0.26833568406205921</v>
      </c>
      <c r="E146" s="31">
        <f t="shared" si="60"/>
        <v>1.4105771340794382E-2</v>
      </c>
      <c r="F146" s="30">
        <f t="shared" si="60"/>
        <v>0.12518628912071536</v>
      </c>
      <c r="G146" s="30">
        <f t="shared" si="60"/>
        <v>-9.5143706640237871E-2</v>
      </c>
      <c r="H146" s="30">
        <f t="shared" si="60"/>
        <v>0.10060748822216713</v>
      </c>
      <c r="I146" s="31">
        <f t="shared" si="60"/>
        <v>8.4865629420084864E-3</v>
      </c>
      <c r="J146" s="31">
        <f t="shared" si="60"/>
        <v>2.3114754098360769E-2</v>
      </c>
      <c r="K146" s="31">
        <f t="shared" si="60"/>
        <v>5.9205500381970866E-2</v>
      </c>
      <c r="L146" s="60">
        <f t="shared" si="60"/>
        <v>-0.93818278710365044</v>
      </c>
      <c r="M146" s="31">
        <f t="shared" si="60"/>
        <v>3.8165714951637286E-2</v>
      </c>
      <c r="N146" s="32">
        <f t="shared" si="60"/>
        <v>3.0763304165978708E-2</v>
      </c>
      <c r="O146" s="140"/>
      <c r="P146" s="140"/>
      <c r="Q146" s="80">
        <f t="shared" si="60"/>
        <v>3.8165714951637286E-2</v>
      </c>
      <c r="R146" s="43"/>
    </row>
    <row r="147" spans="1:19" s="1" customFormat="1" ht="12.75" thickBot="1" x14ac:dyDescent="0.25">
      <c r="A147" s="92" t="s">
        <v>40</v>
      </c>
      <c r="B147" s="93"/>
      <c r="C147" s="94">
        <f>(C136-C123)/C123</f>
        <v>2.2469135540336339E-2</v>
      </c>
      <c r="D147" s="95">
        <f t="shared" ref="D147:Q147" si="61">(D136-D123)/D123</f>
        <v>0.22010766547880817</v>
      </c>
      <c r="E147" s="95">
        <f t="shared" si="61"/>
        <v>-5.6654905527956482E-5</v>
      </c>
      <c r="F147" s="95">
        <f t="shared" si="61"/>
        <v>3.9614689945815733E-2</v>
      </c>
      <c r="G147" s="95">
        <f t="shared" si="61"/>
        <v>1.6478143980882209</v>
      </c>
      <c r="H147" s="95">
        <f t="shared" si="61"/>
        <v>0.12586979340006657</v>
      </c>
      <c r="I147" s="95">
        <f t="shared" si="61"/>
        <v>-8.8759767581647012E-2</v>
      </c>
      <c r="J147" s="95">
        <f t="shared" si="61"/>
        <v>4.3539059882594537E-2</v>
      </c>
      <c r="K147" s="95">
        <f t="shared" si="61"/>
        <v>9.2257904374745348E-2</v>
      </c>
      <c r="L147" s="95">
        <f t="shared" si="61"/>
        <v>3.2131661442006264E-2</v>
      </c>
      <c r="M147" s="95">
        <f t="shared" si="61"/>
        <v>3.3017496058412026E-2</v>
      </c>
      <c r="N147" s="96">
        <f t="shared" si="61"/>
        <v>0.11173130126680587</v>
      </c>
      <c r="O147" s="142"/>
      <c r="P147" s="142"/>
      <c r="Q147" s="98">
        <f t="shared" si="61"/>
        <v>-5.3067295279789019E-2</v>
      </c>
      <c r="R147" s="43"/>
    </row>
    <row r="148" spans="1:19" s="1" customFormat="1" ht="12.75" thickTop="1" x14ac:dyDescent="0.2">
      <c r="A148" s="89" t="s">
        <v>41</v>
      </c>
      <c r="B148" s="90"/>
      <c r="C148" s="91">
        <f>(C136-C97)/C97</f>
        <v>5.7550809580030379E-2</v>
      </c>
      <c r="D148" s="91">
        <f t="shared" ref="D148:Q148" si="62">(D136-D97)/D97</f>
        <v>0.31477749332752325</v>
      </c>
      <c r="E148" s="91">
        <f t="shared" si="62"/>
        <v>5.2080516168913897E-2</v>
      </c>
      <c r="F148" s="91">
        <f t="shared" si="62"/>
        <v>1.628281084474429E-2</v>
      </c>
      <c r="G148" s="91">
        <f t="shared" si="62"/>
        <v>1.4344960175775887</v>
      </c>
      <c r="H148" s="91">
        <f t="shared" si="62"/>
        <v>0.25639157674605961</v>
      </c>
      <c r="I148" s="91">
        <f t="shared" si="62"/>
        <v>-8.3803384367445652E-2</v>
      </c>
      <c r="J148" s="91">
        <f t="shared" si="62"/>
        <v>0.10497578431070118</v>
      </c>
      <c r="K148" s="91">
        <f t="shared" si="62"/>
        <v>0.29793805826863673</v>
      </c>
      <c r="L148" s="91">
        <f t="shared" si="62"/>
        <v>-0.9548624796504156</v>
      </c>
      <c r="M148" s="91">
        <f t="shared" si="62"/>
        <v>0.14474889459340268</v>
      </c>
      <c r="N148" s="91">
        <f t="shared" si="62"/>
        <v>0.21973624302066444</v>
      </c>
      <c r="O148" s="143"/>
      <c r="P148" s="143"/>
      <c r="Q148" s="80">
        <f t="shared" si="62"/>
        <v>4.9320521192897288E-2</v>
      </c>
      <c r="R148" s="43"/>
    </row>
    <row r="149" spans="1:19" s="1" customFormat="1" ht="12.75" thickBot="1" x14ac:dyDescent="0.25">
      <c r="A149" s="92" t="s">
        <v>42</v>
      </c>
      <c r="B149" s="93"/>
      <c r="C149" s="95">
        <f>(C136-C19)/C19</f>
        <v>8.0779826757533424E-2</v>
      </c>
      <c r="D149" s="95">
        <f t="shared" ref="D149:Q149" si="63">(D136-D19)/D19</f>
        <v>0.14797993008822213</v>
      </c>
      <c r="E149" s="95">
        <f t="shared" si="63"/>
        <v>2.2644787095867383E-2</v>
      </c>
      <c r="F149" s="95">
        <f t="shared" si="63"/>
        <v>0.12236762284426717</v>
      </c>
      <c r="G149" s="95">
        <f t="shared" si="63"/>
        <v>3.104337089056953</v>
      </c>
      <c r="H149" s="95">
        <f t="shared" si="63"/>
        <v>0.45502188607331084</v>
      </c>
      <c r="I149" s="95">
        <f t="shared" si="63"/>
        <v>-9.0490950904909467E-2</v>
      </c>
      <c r="J149" s="95">
        <f t="shared" si="63"/>
        <v>9.2372907200146459E-2</v>
      </c>
      <c r="K149" s="95">
        <f t="shared" si="63"/>
        <v>0.64329702230802821</v>
      </c>
      <c r="L149" s="95">
        <f t="shared" si="63"/>
        <v>-0.21102291448255214</v>
      </c>
      <c r="M149" s="95">
        <f t="shared" si="63"/>
        <v>0.27526573547706412</v>
      </c>
      <c r="N149" s="95">
        <f t="shared" si="63"/>
        <v>0.38624108066888174</v>
      </c>
      <c r="O149" s="95"/>
      <c r="P149" s="95"/>
      <c r="Q149" s="97">
        <f t="shared" si="63"/>
        <v>0.16899359085397542</v>
      </c>
      <c r="R149" s="133"/>
    </row>
    <row r="150" spans="1:19" s="1" customFormat="1" ht="12.75" thickTop="1" x14ac:dyDescent="0.2">
      <c r="A150" s="67"/>
      <c r="B150" s="66"/>
      <c r="C150" s="68"/>
      <c r="D150" s="68"/>
      <c r="E150" s="69"/>
      <c r="F150" s="68"/>
      <c r="G150" s="68"/>
      <c r="H150" s="68"/>
      <c r="I150"/>
      <c r="J150"/>
      <c r="K150"/>
      <c r="L150"/>
      <c r="M150"/>
      <c r="N150" s="69"/>
      <c r="O150" s="69"/>
      <c r="P150" s="69"/>
      <c r="Q150" s="69"/>
      <c r="R150" s="5"/>
    </row>
    <row r="151" spans="1:19" s="1" customFormat="1" x14ac:dyDescent="0.2">
      <c r="A151"/>
      <c r="B151"/>
      <c r="C151"/>
      <c r="D151"/>
      <c r="E151"/>
      <c r="F151"/>
      <c r="G151"/>
      <c r="H151"/>
      <c r="I151"/>
      <c r="J151"/>
      <c r="K151"/>
      <c r="L151"/>
      <c r="M151"/>
      <c r="N151"/>
      <c r="O151"/>
      <c r="P151"/>
      <c r="Q151"/>
      <c r="R151"/>
      <c r="S151"/>
    </row>
    <row r="152" spans="1:19" s="1" customFormat="1" x14ac:dyDescent="0.2">
      <c r="A152" s="103" t="s">
        <v>12</v>
      </c>
      <c r="B152"/>
      <c r="C152"/>
      <c r="D152"/>
      <c r="E152"/>
      <c r="F152"/>
      <c r="G152"/>
      <c r="H152"/>
      <c r="I152"/>
      <c r="J152"/>
      <c r="K152"/>
      <c r="L152"/>
      <c r="M152"/>
      <c r="N152"/>
      <c r="O152"/>
      <c r="P152"/>
      <c r="Q152"/>
      <c r="R152"/>
    </row>
    <row r="153" spans="1:19" s="1" customFormat="1" x14ac:dyDescent="0.2">
      <c r="A153"/>
      <c r="B153"/>
      <c r="C153"/>
      <c r="D153"/>
      <c r="E153"/>
      <c r="F153"/>
      <c r="G153"/>
      <c r="H153"/>
      <c r="I153"/>
      <c r="J153"/>
      <c r="K153"/>
      <c r="L153"/>
      <c r="M153"/>
      <c r="N153"/>
      <c r="O153"/>
      <c r="P153"/>
      <c r="Q153"/>
      <c r="R153"/>
    </row>
    <row r="154" spans="1:19" s="1" customFormat="1" x14ac:dyDescent="0.2">
      <c r="A154"/>
      <c r="B154"/>
      <c r="C154"/>
      <c r="D154"/>
      <c r="E154"/>
      <c r="F154"/>
      <c r="G154"/>
      <c r="H154"/>
      <c r="I154"/>
      <c r="J154"/>
      <c r="K154"/>
      <c r="L154"/>
      <c r="M154"/>
      <c r="N154"/>
      <c r="O154"/>
      <c r="P154"/>
      <c r="Q154"/>
      <c r="R154"/>
    </row>
    <row r="155" spans="1:19" s="1" customFormat="1" x14ac:dyDescent="0.2">
      <c r="A155"/>
      <c r="B155"/>
      <c r="C155"/>
      <c r="D155"/>
      <c r="E155"/>
      <c r="F155"/>
      <c r="G155"/>
      <c r="H155"/>
      <c r="I155"/>
      <c r="J155"/>
      <c r="K155"/>
      <c r="L155"/>
      <c r="M155"/>
      <c r="N155"/>
      <c r="O155"/>
      <c r="P155"/>
      <c r="Q155"/>
      <c r="R155"/>
    </row>
    <row r="156" spans="1:19" s="1" customFormat="1" x14ac:dyDescent="0.2">
      <c r="A156"/>
      <c r="B156"/>
      <c r="C156"/>
      <c r="D156"/>
      <c r="E156"/>
      <c r="F156"/>
      <c r="G156"/>
      <c r="H156"/>
      <c r="I156"/>
      <c r="J156"/>
      <c r="K156"/>
      <c r="L156"/>
      <c r="M156"/>
      <c r="N156"/>
      <c r="O156"/>
      <c r="P156"/>
      <c r="Q156"/>
      <c r="R156"/>
    </row>
    <row r="157" spans="1:19" s="1" customFormat="1" x14ac:dyDescent="0.2">
      <c r="A157"/>
      <c r="B157"/>
      <c r="C157"/>
      <c r="D157"/>
      <c r="E157"/>
      <c r="F157"/>
      <c r="G157"/>
      <c r="H157"/>
      <c r="I157"/>
      <c r="J157"/>
      <c r="K157"/>
      <c r="L157"/>
      <c r="M157"/>
      <c r="N157"/>
      <c r="O157"/>
      <c r="P157"/>
      <c r="Q157"/>
      <c r="R157"/>
    </row>
    <row r="158" spans="1:19" s="1" customFormat="1" x14ac:dyDescent="0.2">
      <c r="A158"/>
      <c r="B158"/>
      <c r="C158"/>
      <c r="D158"/>
      <c r="E158"/>
      <c r="F158"/>
      <c r="G158"/>
      <c r="H158"/>
      <c r="I158"/>
      <c r="J158"/>
      <c r="K158"/>
      <c r="L158"/>
      <c r="M158"/>
      <c r="N158"/>
      <c r="O158"/>
      <c r="P158"/>
      <c r="Q158"/>
      <c r="R158"/>
    </row>
    <row r="159" spans="1:19" s="1" customFormat="1" x14ac:dyDescent="0.2">
      <c r="A159"/>
      <c r="B159"/>
      <c r="C159"/>
      <c r="D159"/>
      <c r="E159"/>
      <c r="F159"/>
      <c r="G159"/>
      <c r="H159"/>
      <c r="I159"/>
      <c r="J159"/>
      <c r="K159"/>
      <c r="L159"/>
      <c r="M159"/>
      <c r="N159"/>
      <c r="O159"/>
      <c r="P159"/>
      <c r="Q159"/>
      <c r="R159"/>
    </row>
    <row r="160" spans="1:19" s="1" customFormat="1" x14ac:dyDescent="0.2">
      <c r="A160"/>
      <c r="B160"/>
      <c r="C160"/>
      <c r="D160"/>
      <c r="E160"/>
      <c r="F160"/>
      <c r="G160"/>
      <c r="H160"/>
      <c r="I160"/>
      <c r="J160"/>
      <c r="K160"/>
      <c r="L160"/>
      <c r="M160"/>
      <c r="N160"/>
      <c r="O160"/>
      <c r="P160"/>
      <c r="Q160"/>
      <c r="R160"/>
    </row>
    <row r="161" spans="1:25" s="1" customFormat="1" x14ac:dyDescent="0.2">
      <c r="A161"/>
      <c r="B161"/>
      <c r="C161"/>
      <c r="D161"/>
      <c r="E161"/>
      <c r="F161"/>
      <c r="G161"/>
      <c r="H161"/>
      <c r="I161"/>
      <c r="J161"/>
      <c r="K161"/>
      <c r="L161"/>
      <c r="M161"/>
      <c r="N161"/>
      <c r="O161"/>
      <c r="P161"/>
      <c r="Q161"/>
      <c r="R161"/>
    </row>
    <row r="162" spans="1:25" s="1" customFormat="1" x14ac:dyDescent="0.2">
      <c r="A162"/>
      <c r="B162"/>
      <c r="C162"/>
      <c r="D162"/>
      <c r="E162"/>
      <c r="F162"/>
      <c r="G162"/>
      <c r="H162"/>
      <c r="I162"/>
      <c r="J162"/>
      <c r="K162"/>
      <c r="L162"/>
      <c r="M162"/>
      <c r="N162"/>
      <c r="O162"/>
      <c r="P162"/>
      <c r="Q162"/>
      <c r="R162"/>
    </row>
    <row r="163" spans="1:25" s="1" customFormat="1" x14ac:dyDescent="0.2">
      <c r="A163"/>
      <c r="B163"/>
      <c r="C163"/>
      <c r="D163"/>
      <c r="E163"/>
      <c r="F163"/>
      <c r="G163"/>
      <c r="H163"/>
      <c r="I163"/>
      <c r="J163"/>
      <c r="K163"/>
      <c r="L163"/>
      <c r="M163"/>
      <c r="N163"/>
      <c r="O163"/>
      <c r="P163"/>
      <c r="Q163"/>
      <c r="R163"/>
      <c r="U163"/>
      <c r="V163"/>
      <c r="W163"/>
      <c r="X163"/>
      <c r="Y163"/>
    </row>
    <row r="164" spans="1:25" x14ac:dyDescent="0.2">
      <c r="A164"/>
      <c r="B164"/>
      <c r="C164"/>
      <c r="D164"/>
      <c r="E164"/>
      <c r="F164"/>
      <c r="J164"/>
      <c r="K164"/>
      <c r="M164"/>
      <c r="O164"/>
      <c r="P164"/>
      <c r="Q164"/>
      <c r="R164"/>
    </row>
    <row r="165" spans="1:25" x14ac:dyDescent="0.2">
      <c r="A165"/>
      <c r="B165"/>
      <c r="C165"/>
      <c r="D165"/>
      <c r="E165"/>
      <c r="F165"/>
      <c r="J165"/>
      <c r="K165"/>
      <c r="M165"/>
      <c r="O165"/>
      <c r="P165"/>
      <c r="Q165"/>
      <c r="R165"/>
    </row>
    <row r="166" spans="1:25" x14ac:dyDescent="0.2">
      <c r="A166"/>
      <c r="B166"/>
      <c r="C166"/>
      <c r="D166"/>
      <c r="E166"/>
      <c r="F166"/>
      <c r="J166"/>
      <c r="K166"/>
      <c r="M166"/>
      <c r="O166"/>
      <c r="P166"/>
      <c r="Q166"/>
      <c r="R166"/>
    </row>
    <row r="167" spans="1:25" x14ac:dyDescent="0.2">
      <c r="A167"/>
      <c r="B167"/>
      <c r="C167"/>
      <c r="D167"/>
      <c r="E167"/>
      <c r="F167"/>
      <c r="J167"/>
      <c r="K167"/>
      <c r="M167"/>
      <c r="O167"/>
      <c r="P167"/>
      <c r="Q167"/>
      <c r="R167"/>
    </row>
    <row r="168" spans="1:25" x14ac:dyDescent="0.2">
      <c r="A168"/>
      <c r="B168"/>
      <c r="C168"/>
      <c r="D168"/>
      <c r="E168"/>
      <c r="F168"/>
      <c r="J168"/>
      <c r="K168"/>
      <c r="M168"/>
      <c r="O168"/>
      <c r="P168"/>
      <c r="Q168"/>
      <c r="R168"/>
    </row>
    <row r="169" spans="1:25" x14ac:dyDescent="0.2">
      <c r="A169"/>
      <c r="B169"/>
      <c r="C169"/>
      <c r="D169"/>
      <c r="E169"/>
      <c r="F169"/>
      <c r="J169"/>
      <c r="K169"/>
      <c r="M169"/>
      <c r="O169"/>
      <c r="P169"/>
      <c r="Q169"/>
      <c r="R169"/>
    </row>
    <row r="170" spans="1:25" x14ac:dyDescent="0.2">
      <c r="A170"/>
      <c r="B170"/>
      <c r="C170"/>
      <c r="D170"/>
      <c r="E170"/>
      <c r="F170"/>
      <c r="J170"/>
      <c r="K170"/>
      <c r="M170"/>
      <c r="O170"/>
      <c r="P170"/>
      <c r="Q170"/>
      <c r="R170"/>
    </row>
    <row r="171" spans="1:25" x14ac:dyDescent="0.2">
      <c r="A171"/>
      <c r="B171"/>
      <c r="C171"/>
      <c r="D171"/>
      <c r="E171"/>
      <c r="F171"/>
      <c r="J171"/>
      <c r="K171"/>
      <c r="M171"/>
      <c r="O171"/>
      <c r="P171"/>
      <c r="Q171"/>
      <c r="R171"/>
    </row>
    <row r="172" spans="1:25" x14ac:dyDescent="0.2">
      <c r="A172"/>
      <c r="B172"/>
      <c r="C172"/>
      <c r="D172"/>
      <c r="E172"/>
      <c r="F172"/>
      <c r="J172"/>
      <c r="K172"/>
      <c r="M172"/>
      <c r="O172"/>
      <c r="P172"/>
      <c r="Q172"/>
      <c r="R172"/>
    </row>
    <row r="173" spans="1:25" x14ac:dyDescent="0.2">
      <c r="A173"/>
      <c r="B173"/>
      <c r="C173"/>
      <c r="D173"/>
      <c r="E173"/>
      <c r="F173"/>
      <c r="J173"/>
      <c r="K173"/>
      <c r="M173"/>
      <c r="O173"/>
      <c r="P173"/>
      <c r="Q173"/>
      <c r="R173"/>
    </row>
    <row r="174" spans="1:25" x14ac:dyDescent="0.2">
      <c r="A174"/>
      <c r="B174"/>
      <c r="C174"/>
      <c r="D174"/>
      <c r="E174"/>
      <c r="F174"/>
      <c r="J174"/>
      <c r="K174"/>
      <c r="M174"/>
      <c r="O174"/>
      <c r="P174"/>
      <c r="Q174"/>
      <c r="R174"/>
    </row>
    <row r="175" spans="1:25" x14ac:dyDescent="0.2">
      <c r="A175"/>
      <c r="B175"/>
      <c r="C175"/>
      <c r="D175"/>
      <c r="E175"/>
      <c r="F175"/>
      <c r="J175"/>
      <c r="K175"/>
      <c r="M175"/>
      <c r="O175"/>
      <c r="P175"/>
      <c r="Q175"/>
      <c r="R175"/>
    </row>
    <row r="176" spans="1:25" x14ac:dyDescent="0.2">
      <c r="A176"/>
      <c r="B176"/>
      <c r="C176"/>
      <c r="D176"/>
      <c r="E176"/>
      <c r="F176"/>
      <c r="J176"/>
      <c r="K176"/>
      <c r="M176"/>
      <c r="O176"/>
      <c r="P176"/>
      <c r="Q176"/>
      <c r="R176"/>
    </row>
    <row r="177" spans="1:18" x14ac:dyDescent="0.2">
      <c r="A177"/>
      <c r="B177"/>
      <c r="C177"/>
      <c r="D177"/>
      <c r="E177"/>
      <c r="F177"/>
      <c r="J177"/>
      <c r="K177"/>
      <c r="M177"/>
      <c r="O177"/>
      <c r="P177"/>
      <c r="Q177"/>
      <c r="R177"/>
    </row>
    <row r="178" spans="1:18" x14ac:dyDescent="0.2">
      <c r="A178"/>
      <c r="B178"/>
      <c r="C178"/>
      <c r="D178"/>
      <c r="E178"/>
      <c r="F178"/>
      <c r="J178"/>
      <c r="K178"/>
      <c r="M178"/>
      <c r="O178"/>
      <c r="P178"/>
      <c r="Q178"/>
      <c r="R178"/>
    </row>
    <row r="179" spans="1:18" x14ac:dyDescent="0.2">
      <c r="A179"/>
      <c r="B179"/>
      <c r="C179"/>
      <c r="D179"/>
      <c r="E179"/>
      <c r="F179"/>
      <c r="J179"/>
      <c r="K179"/>
      <c r="M179"/>
      <c r="O179"/>
      <c r="P179"/>
      <c r="Q179"/>
      <c r="R179"/>
    </row>
    <row r="180" spans="1:18" x14ac:dyDescent="0.2">
      <c r="A180"/>
      <c r="B180"/>
      <c r="C180"/>
      <c r="D180"/>
      <c r="E180"/>
      <c r="F180"/>
      <c r="J180"/>
      <c r="K180"/>
      <c r="M180"/>
      <c r="O180"/>
      <c r="P180"/>
      <c r="Q180"/>
      <c r="R180"/>
    </row>
    <row r="181" spans="1:18" x14ac:dyDescent="0.2">
      <c r="A181"/>
      <c r="B181"/>
      <c r="C181"/>
      <c r="D181"/>
      <c r="E181"/>
      <c r="F181"/>
      <c r="J181"/>
      <c r="K181"/>
      <c r="M181"/>
      <c r="O181"/>
      <c r="P181"/>
      <c r="Q181"/>
      <c r="R181"/>
    </row>
    <row r="182" spans="1:18" x14ac:dyDescent="0.2">
      <c r="A182"/>
      <c r="B182"/>
      <c r="C182"/>
      <c r="D182"/>
      <c r="E182"/>
      <c r="F182"/>
      <c r="J182"/>
      <c r="K182"/>
      <c r="M182"/>
      <c r="O182"/>
      <c r="P182"/>
      <c r="Q182"/>
      <c r="R182"/>
    </row>
    <row r="183" spans="1:18" x14ac:dyDescent="0.2">
      <c r="A183"/>
      <c r="B183"/>
      <c r="C183"/>
      <c r="D183"/>
      <c r="E183"/>
      <c r="F183"/>
      <c r="J183"/>
      <c r="K183"/>
      <c r="M183"/>
      <c r="O183"/>
      <c r="P183"/>
      <c r="Q183"/>
      <c r="R183"/>
    </row>
    <row r="184" spans="1:18" x14ac:dyDescent="0.2">
      <c r="A184"/>
      <c r="B184"/>
      <c r="C184"/>
      <c r="D184"/>
      <c r="E184"/>
      <c r="F184"/>
      <c r="J184"/>
      <c r="K184"/>
      <c r="M184"/>
      <c r="O184"/>
      <c r="P184"/>
      <c r="Q184"/>
      <c r="R184"/>
    </row>
    <row r="185" spans="1:18" x14ac:dyDescent="0.2">
      <c r="A185"/>
      <c r="B185"/>
      <c r="C185"/>
      <c r="D185"/>
      <c r="E185"/>
      <c r="F185"/>
      <c r="J185"/>
      <c r="K185"/>
      <c r="M185"/>
      <c r="O185"/>
      <c r="P185"/>
      <c r="Q185"/>
      <c r="R185"/>
    </row>
    <row r="186" spans="1:18" x14ac:dyDescent="0.2">
      <c r="A186"/>
      <c r="B186"/>
      <c r="C186"/>
      <c r="D186"/>
      <c r="E186"/>
      <c r="F186"/>
      <c r="J186"/>
      <c r="K186"/>
      <c r="M186"/>
      <c r="O186"/>
      <c r="P186"/>
      <c r="Q186"/>
      <c r="R186"/>
    </row>
    <row r="187" spans="1:18" x14ac:dyDescent="0.2">
      <c r="A187"/>
      <c r="B187"/>
      <c r="C187"/>
      <c r="D187"/>
      <c r="E187"/>
      <c r="F187"/>
      <c r="J187"/>
      <c r="K187"/>
      <c r="M187"/>
      <c r="O187"/>
      <c r="P187"/>
      <c r="Q187"/>
      <c r="R187"/>
    </row>
    <row r="188" spans="1:18" x14ac:dyDescent="0.2">
      <c r="A188"/>
      <c r="B188"/>
      <c r="C188"/>
      <c r="D188"/>
      <c r="E188"/>
      <c r="F188"/>
      <c r="J188"/>
      <c r="K188"/>
      <c r="M188"/>
      <c r="O188"/>
      <c r="P188"/>
      <c r="Q188"/>
      <c r="R188"/>
    </row>
    <row r="189" spans="1:18" x14ac:dyDescent="0.2">
      <c r="A189"/>
      <c r="B189"/>
      <c r="C189"/>
      <c r="D189"/>
      <c r="E189"/>
      <c r="F189"/>
      <c r="J189"/>
      <c r="K189"/>
      <c r="M189"/>
      <c r="O189"/>
      <c r="P189"/>
      <c r="Q189"/>
      <c r="R189"/>
    </row>
    <row r="190" spans="1:18" x14ac:dyDescent="0.2">
      <c r="A190"/>
      <c r="B190"/>
      <c r="C190"/>
      <c r="D190"/>
      <c r="E190"/>
      <c r="F190"/>
      <c r="J190"/>
      <c r="K190"/>
      <c r="M190"/>
      <c r="O190"/>
      <c r="P190"/>
      <c r="Q190"/>
      <c r="R190"/>
    </row>
    <row r="191" spans="1:18" x14ac:dyDescent="0.2">
      <c r="A191"/>
      <c r="B191"/>
      <c r="C191"/>
      <c r="D191"/>
      <c r="E191"/>
      <c r="F191"/>
      <c r="J191"/>
      <c r="K191"/>
      <c r="M191"/>
      <c r="O191"/>
      <c r="P191"/>
      <c r="Q191"/>
      <c r="R191"/>
    </row>
    <row r="192" spans="1:18" x14ac:dyDescent="0.2">
      <c r="A192"/>
      <c r="B192"/>
      <c r="C192"/>
      <c r="D192"/>
      <c r="E192"/>
      <c r="F192"/>
      <c r="J192"/>
      <c r="K192"/>
      <c r="M192"/>
      <c r="O192"/>
      <c r="P192"/>
      <c r="Q192"/>
      <c r="R192"/>
    </row>
    <row r="193" spans="1:18" x14ac:dyDescent="0.2">
      <c r="A193"/>
      <c r="B193"/>
      <c r="C193"/>
      <c r="D193"/>
      <c r="E193"/>
      <c r="F193"/>
      <c r="J193"/>
      <c r="K193"/>
      <c r="M193"/>
      <c r="O193"/>
      <c r="P193"/>
      <c r="Q193"/>
      <c r="R193"/>
    </row>
    <row r="194" spans="1:18" x14ac:dyDescent="0.2">
      <c r="A194"/>
      <c r="B194"/>
      <c r="C194"/>
      <c r="D194"/>
      <c r="E194"/>
      <c r="F194"/>
      <c r="J194"/>
      <c r="K194"/>
      <c r="M194"/>
      <c r="O194"/>
      <c r="P194"/>
      <c r="Q194"/>
      <c r="R194"/>
    </row>
    <row r="195" spans="1:18" x14ac:dyDescent="0.2">
      <c r="A195"/>
      <c r="B195"/>
      <c r="C195"/>
      <c r="D195"/>
      <c r="E195"/>
      <c r="F195"/>
      <c r="J195"/>
      <c r="K195"/>
      <c r="M195"/>
      <c r="O195"/>
      <c r="P195"/>
      <c r="Q195"/>
      <c r="R195"/>
    </row>
    <row r="196" spans="1:18" x14ac:dyDescent="0.2">
      <c r="A196"/>
      <c r="B196"/>
      <c r="C196"/>
      <c r="D196"/>
      <c r="E196"/>
      <c r="F196"/>
      <c r="J196"/>
      <c r="K196"/>
      <c r="M196"/>
      <c r="O196"/>
      <c r="P196"/>
      <c r="Q196"/>
      <c r="R196"/>
    </row>
    <row r="197" spans="1:18" x14ac:dyDescent="0.2">
      <c r="A197"/>
      <c r="B197"/>
      <c r="C197"/>
      <c r="D197"/>
      <c r="E197"/>
      <c r="F197"/>
      <c r="J197"/>
      <c r="K197"/>
      <c r="M197"/>
      <c r="O197"/>
      <c r="P197"/>
      <c r="Q197"/>
      <c r="R197"/>
    </row>
    <row r="198" spans="1:18" x14ac:dyDescent="0.2">
      <c r="A198"/>
      <c r="B198"/>
      <c r="C198"/>
      <c r="D198"/>
      <c r="E198"/>
      <c r="F198"/>
      <c r="J198"/>
      <c r="K198"/>
      <c r="M198"/>
      <c r="O198"/>
      <c r="P198"/>
      <c r="Q198"/>
      <c r="R198"/>
    </row>
    <row r="199" spans="1:18" x14ac:dyDescent="0.2">
      <c r="A199"/>
      <c r="B199"/>
      <c r="C199"/>
      <c r="D199"/>
      <c r="E199"/>
      <c r="F199"/>
      <c r="J199"/>
      <c r="K199"/>
      <c r="M199"/>
      <c r="O199"/>
      <c r="P199"/>
      <c r="Q199"/>
      <c r="R199"/>
    </row>
    <row r="200" spans="1:18" x14ac:dyDescent="0.2">
      <c r="A200"/>
      <c r="B200"/>
      <c r="C200"/>
      <c r="D200"/>
      <c r="E200"/>
      <c r="F200"/>
      <c r="J200"/>
      <c r="K200"/>
      <c r="M200"/>
      <c r="O200"/>
      <c r="P200"/>
      <c r="Q200"/>
      <c r="R200"/>
    </row>
    <row r="201" spans="1:18" x14ac:dyDescent="0.2">
      <c r="A201"/>
      <c r="B201"/>
      <c r="C201"/>
      <c r="D201"/>
      <c r="E201"/>
      <c r="F201"/>
      <c r="J201"/>
      <c r="K201"/>
      <c r="M201"/>
      <c r="O201"/>
      <c r="P201"/>
      <c r="Q201"/>
      <c r="R201"/>
    </row>
    <row r="202" spans="1:18" x14ac:dyDescent="0.2">
      <c r="A202"/>
      <c r="B202"/>
      <c r="C202"/>
      <c r="D202"/>
      <c r="E202"/>
      <c r="F202"/>
      <c r="J202"/>
      <c r="K202"/>
      <c r="M202"/>
      <c r="O202"/>
      <c r="P202"/>
      <c r="Q202"/>
      <c r="R202"/>
    </row>
    <row r="203" spans="1:18" x14ac:dyDescent="0.2">
      <c r="A203"/>
      <c r="B203"/>
      <c r="C203"/>
      <c r="D203"/>
      <c r="E203"/>
      <c r="F203"/>
      <c r="J203"/>
      <c r="K203"/>
      <c r="M203"/>
      <c r="O203"/>
      <c r="P203"/>
      <c r="Q203"/>
      <c r="R203"/>
    </row>
    <row r="204" spans="1:18" x14ac:dyDescent="0.2">
      <c r="A204"/>
      <c r="B204"/>
      <c r="C204"/>
      <c r="D204"/>
      <c r="E204"/>
      <c r="F204"/>
      <c r="J204"/>
      <c r="K204"/>
      <c r="M204"/>
      <c r="O204"/>
      <c r="P204"/>
      <c r="Q204"/>
      <c r="R204"/>
    </row>
    <row r="205" spans="1:18" x14ac:dyDescent="0.2">
      <c r="A205"/>
      <c r="B205"/>
      <c r="C205"/>
      <c r="D205"/>
      <c r="E205"/>
      <c r="F205"/>
      <c r="J205"/>
      <c r="K205"/>
      <c r="M205"/>
      <c r="O205"/>
      <c r="P205"/>
      <c r="Q205"/>
      <c r="R205"/>
    </row>
    <row r="206" spans="1:18" x14ac:dyDescent="0.2">
      <c r="A206"/>
      <c r="B206"/>
      <c r="C206"/>
      <c r="D206"/>
      <c r="E206"/>
      <c r="F206"/>
      <c r="J206"/>
      <c r="K206"/>
      <c r="M206"/>
      <c r="O206"/>
      <c r="P206"/>
      <c r="Q206"/>
      <c r="R206"/>
    </row>
    <row r="207" spans="1:18" x14ac:dyDescent="0.2">
      <c r="A207"/>
      <c r="B207"/>
      <c r="C207"/>
      <c r="D207"/>
      <c r="E207"/>
      <c r="F207"/>
      <c r="J207"/>
      <c r="K207"/>
      <c r="M207"/>
      <c r="O207"/>
      <c r="P207"/>
      <c r="Q207"/>
      <c r="R207"/>
    </row>
    <row r="208" spans="1:18" x14ac:dyDescent="0.2">
      <c r="A208"/>
      <c r="B208"/>
      <c r="C208"/>
      <c r="D208"/>
      <c r="E208"/>
      <c r="F208"/>
      <c r="J208"/>
      <c r="K208"/>
      <c r="M208"/>
      <c r="O208"/>
      <c r="P208"/>
      <c r="Q208"/>
      <c r="R208"/>
    </row>
    <row r="209" spans="1:18" x14ac:dyDescent="0.2">
      <c r="A209"/>
      <c r="B209"/>
      <c r="C209"/>
      <c r="D209"/>
      <c r="E209"/>
      <c r="F209"/>
      <c r="J209"/>
      <c r="K209"/>
      <c r="M209"/>
      <c r="O209"/>
      <c r="P209"/>
      <c r="Q209"/>
      <c r="R209"/>
    </row>
    <row r="210" spans="1:18" x14ac:dyDescent="0.2">
      <c r="A210"/>
      <c r="B210"/>
      <c r="C210"/>
      <c r="D210"/>
      <c r="E210"/>
      <c r="F210"/>
      <c r="J210"/>
      <c r="K210"/>
      <c r="M210"/>
      <c r="O210"/>
      <c r="P210"/>
      <c r="Q210"/>
      <c r="R210"/>
    </row>
    <row r="211" spans="1:18" x14ac:dyDescent="0.2">
      <c r="A211"/>
      <c r="B211"/>
      <c r="C211"/>
      <c r="D211"/>
      <c r="E211"/>
      <c r="F211"/>
      <c r="J211"/>
      <c r="K211"/>
      <c r="M211"/>
      <c r="O211"/>
      <c r="P211"/>
      <c r="Q211"/>
      <c r="R211"/>
    </row>
    <row r="212" spans="1:18" x14ac:dyDescent="0.2">
      <c r="A212"/>
      <c r="B212"/>
      <c r="C212"/>
      <c r="D212"/>
      <c r="E212"/>
      <c r="F212"/>
      <c r="J212"/>
      <c r="K212"/>
      <c r="M212"/>
      <c r="O212"/>
      <c r="P212"/>
      <c r="Q212"/>
      <c r="R212"/>
    </row>
    <row r="213" spans="1:18" x14ac:dyDescent="0.2">
      <c r="A213"/>
      <c r="B213"/>
      <c r="C213"/>
      <c r="D213"/>
      <c r="E213"/>
      <c r="F213"/>
      <c r="J213"/>
      <c r="K213"/>
      <c r="M213"/>
      <c r="O213"/>
      <c r="P213"/>
      <c r="Q213"/>
      <c r="R213"/>
    </row>
    <row r="214" spans="1:18" x14ac:dyDescent="0.2">
      <c r="A214"/>
      <c r="B214"/>
      <c r="C214"/>
      <c r="D214"/>
      <c r="E214"/>
      <c r="F214"/>
      <c r="J214"/>
      <c r="K214"/>
      <c r="M214"/>
      <c r="O214"/>
      <c r="P214"/>
      <c r="Q214"/>
      <c r="R214"/>
    </row>
    <row r="215" spans="1:18" x14ac:dyDescent="0.2">
      <c r="A215"/>
      <c r="B215"/>
      <c r="C215"/>
      <c r="D215"/>
      <c r="E215"/>
      <c r="F215"/>
      <c r="J215"/>
      <c r="K215"/>
      <c r="M215"/>
      <c r="O215"/>
      <c r="P215"/>
      <c r="Q215"/>
      <c r="R215"/>
    </row>
    <row r="216" spans="1:18" x14ac:dyDescent="0.2">
      <c r="A216"/>
      <c r="B216"/>
      <c r="C216"/>
      <c r="D216"/>
      <c r="E216"/>
      <c r="F216"/>
      <c r="J216"/>
      <c r="K216"/>
      <c r="M216"/>
      <c r="O216"/>
      <c r="P216"/>
      <c r="Q216"/>
      <c r="R216"/>
    </row>
    <row r="217" spans="1:18" x14ac:dyDescent="0.2">
      <c r="A217"/>
      <c r="B217"/>
      <c r="C217"/>
      <c r="D217"/>
      <c r="E217"/>
      <c r="F217"/>
      <c r="J217"/>
      <c r="K217"/>
      <c r="M217"/>
      <c r="O217"/>
      <c r="P217"/>
      <c r="Q217"/>
      <c r="R217"/>
    </row>
    <row r="218" spans="1:18" x14ac:dyDescent="0.2">
      <c r="A218"/>
      <c r="B218"/>
      <c r="C218"/>
      <c r="D218"/>
      <c r="E218"/>
      <c r="F218"/>
      <c r="J218"/>
      <c r="K218"/>
      <c r="M218"/>
      <c r="O218"/>
      <c r="P218"/>
      <c r="Q218"/>
      <c r="R218"/>
    </row>
    <row r="219" spans="1:18" x14ac:dyDescent="0.2">
      <c r="A219"/>
      <c r="B219"/>
      <c r="C219"/>
      <c r="D219"/>
      <c r="E219"/>
      <c r="F219"/>
      <c r="J219"/>
      <c r="K219"/>
      <c r="M219"/>
      <c r="O219"/>
      <c r="P219"/>
      <c r="Q219"/>
      <c r="R219"/>
    </row>
    <row r="220" spans="1:18" x14ac:dyDescent="0.2">
      <c r="A220"/>
      <c r="B220"/>
      <c r="C220"/>
      <c r="D220"/>
      <c r="E220"/>
      <c r="F220"/>
      <c r="J220"/>
      <c r="K220"/>
      <c r="M220"/>
      <c r="O220"/>
      <c r="P220"/>
      <c r="Q220"/>
      <c r="R220"/>
    </row>
    <row r="221" spans="1:18" x14ac:dyDescent="0.2">
      <c r="A221"/>
      <c r="B221"/>
      <c r="C221"/>
      <c r="D221"/>
      <c r="E221"/>
      <c r="F221"/>
      <c r="J221"/>
      <c r="K221"/>
      <c r="M221"/>
      <c r="O221"/>
      <c r="P221"/>
      <c r="Q221"/>
      <c r="R221"/>
    </row>
    <row r="222" spans="1:18" x14ac:dyDescent="0.2">
      <c r="A222"/>
      <c r="B222"/>
      <c r="C222"/>
      <c r="D222"/>
      <c r="E222"/>
      <c r="F222"/>
      <c r="J222"/>
      <c r="K222"/>
      <c r="M222"/>
      <c r="O222"/>
      <c r="P222"/>
      <c r="Q222"/>
      <c r="R222"/>
    </row>
    <row r="223" spans="1:18" x14ac:dyDescent="0.2">
      <c r="A223"/>
      <c r="B223"/>
      <c r="C223"/>
      <c r="D223"/>
      <c r="E223"/>
      <c r="F223"/>
      <c r="J223"/>
      <c r="K223"/>
      <c r="M223"/>
      <c r="O223"/>
      <c r="P223"/>
      <c r="Q223"/>
      <c r="R223"/>
    </row>
    <row r="224" spans="1:18" x14ac:dyDescent="0.2">
      <c r="A224"/>
      <c r="B224"/>
      <c r="C224"/>
      <c r="D224"/>
      <c r="E224"/>
      <c r="F224"/>
      <c r="J224"/>
      <c r="K224"/>
      <c r="M224"/>
      <c r="O224"/>
      <c r="P224"/>
      <c r="Q224"/>
      <c r="R224"/>
    </row>
    <row r="225" spans="1:18" x14ac:dyDescent="0.2">
      <c r="A225"/>
      <c r="B225"/>
      <c r="C225"/>
      <c r="D225"/>
      <c r="E225"/>
      <c r="F225"/>
      <c r="J225"/>
      <c r="K225"/>
      <c r="M225"/>
      <c r="O225"/>
      <c r="P225"/>
      <c r="Q225"/>
      <c r="R225"/>
    </row>
    <row r="226" spans="1:18" x14ac:dyDescent="0.2">
      <c r="A226"/>
      <c r="B226"/>
      <c r="C226"/>
      <c r="D226"/>
      <c r="E226"/>
      <c r="F226"/>
      <c r="J226"/>
      <c r="K226"/>
      <c r="M226"/>
      <c r="O226"/>
      <c r="P226"/>
      <c r="Q226"/>
      <c r="R226"/>
    </row>
    <row r="227" spans="1:18" x14ac:dyDescent="0.2">
      <c r="A227"/>
      <c r="B227"/>
      <c r="C227"/>
      <c r="D227"/>
      <c r="E227"/>
      <c r="F227"/>
      <c r="J227"/>
      <c r="K227"/>
      <c r="M227"/>
      <c r="O227"/>
      <c r="P227"/>
      <c r="Q227"/>
      <c r="R227"/>
    </row>
    <row r="228" spans="1:18" x14ac:dyDescent="0.2">
      <c r="A228"/>
      <c r="B228"/>
      <c r="C228"/>
      <c r="D228"/>
      <c r="E228"/>
      <c r="F228"/>
      <c r="J228"/>
      <c r="K228"/>
      <c r="M228"/>
      <c r="O228"/>
      <c r="P228"/>
      <c r="Q228"/>
      <c r="R228"/>
    </row>
    <row r="229" spans="1:18" x14ac:dyDescent="0.2">
      <c r="A229"/>
      <c r="B229"/>
      <c r="C229"/>
      <c r="D229"/>
      <c r="E229"/>
      <c r="F229"/>
      <c r="J229"/>
      <c r="K229"/>
      <c r="M229"/>
      <c r="O229"/>
      <c r="P229"/>
      <c r="Q229"/>
      <c r="R229"/>
    </row>
  </sheetData>
  <autoFilter ref="A6:R149"/>
  <mergeCells count="7">
    <mergeCell ref="L1:Q1"/>
    <mergeCell ref="A137:R137"/>
    <mergeCell ref="A138:R138"/>
    <mergeCell ref="A2:L2"/>
    <mergeCell ref="A4:N4"/>
    <mergeCell ref="R66:R68"/>
    <mergeCell ref="O4:Q4"/>
  </mergeCells>
  <printOptions horizontalCentered="1" verticalCentered="1"/>
  <pageMargins left="0.23622047244094491" right="0.23622047244094491" top="0.19685039370078741" bottom="0.15748031496062992" header="0" footer="0"/>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AH229"/>
  <sheetViews>
    <sheetView zoomScale="90" zoomScaleNormal="90" zoomScaleSheetLayoutView="100" workbookViewId="0">
      <pane xSplit="1" ySplit="6" topLeftCell="B19" activePane="bottomRight" state="frozenSplit"/>
      <selection pane="topRight" activeCell="L1" sqref="L1"/>
      <selection pane="bottomLeft" activeCell="A14" sqref="A14"/>
      <selection pane="bottomRight" activeCell="T97" sqref="T97"/>
    </sheetView>
  </sheetViews>
  <sheetFormatPr baseColWidth="10" defaultColWidth="11.7109375" defaultRowHeight="12" x14ac:dyDescent="0.2"/>
  <cols>
    <col min="1" max="1" width="17" style="1" customWidth="1"/>
    <col min="2" max="2" width="6.7109375" style="39" customWidth="1"/>
    <col min="3" max="3" width="8.7109375" style="1" customWidth="1"/>
    <col min="4" max="4" width="7.7109375" style="1" customWidth="1"/>
    <col min="5" max="5" width="8.7109375" style="6" customWidth="1"/>
    <col min="6" max="10" width="7.7109375" style="1" customWidth="1"/>
    <col min="11" max="11" width="7.7109375" style="6" customWidth="1"/>
    <col min="12" max="12" width="7.7109375" style="1" customWidth="1"/>
    <col min="13" max="13" width="7.7109375" style="6" customWidth="1"/>
    <col min="14" max="16" width="7.7109375" style="1" customWidth="1"/>
    <col min="17" max="17" width="7.7109375" style="6" customWidth="1"/>
    <col min="18" max="18" width="32.42578125" style="1" customWidth="1"/>
    <col min="19" max="20" width="11.7109375" style="1" customWidth="1"/>
    <col min="21" max="21" width="11.7109375" style="1"/>
    <col min="22" max="23" width="11.7109375" style="1" customWidth="1"/>
    <col min="24" max="16384" width="11.7109375" style="1"/>
  </cols>
  <sheetData>
    <row r="1" spans="1:25" ht="15.75" x14ac:dyDescent="0.25">
      <c r="A1" s="53" t="s">
        <v>6</v>
      </c>
      <c r="B1" s="53"/>
      <c r="C1" s="53"/>
      <c r="D1" s="53"/>
      <c r="E1" s="53"/>
      <c r="F1" s="53"/>
      <c r="G1" s="53"/>
      <c r="H1" s="53"/>
      <c r="I1" s="53"/>
      <c r="J1" s="53"/>
      <c r="K1" s="263" t="s">
        <v>96</v>
      </c>
      <c r="L1" s="317" t="s">
        <v>97</v>
      </c>
      <c r="M1" s="317"/>
      <c r="N1" s="317"/>
      <c r="O1" s="317"/>
      <c r="P1" s="317"/>
      <c r="Q1" s="317"/>
      <c r="R1" s="262"/>
    </row>
    <row r="2" spans="1:25" ht="15.75" x14ac:dyDescent="0.25">
      <c r="A2" s="325" t="s">
        <v>38</v>
      </c>
      <c r="B2" s="325"/>
      <c r="C2" s="325"/>
      <c r="D2" s="325"/>
      <c r="E2" s="325"/>
      <c r="F2" s="325"/>
      <c r="G2" s="325"/>
      <c r="H2" s="325"/>
      <c r="I2" s="325"/>
      <c r="J2" s="325"/>
      <c r="K2" s="325"/>
      <c r="L2" s="325"/>
      <c r="M2" s="100"/>
      <c r="N2" s="100"/>
      <c r="O2" s="100"/>
      <c r="P2" s="100"/>
      <c r="Q2" s="104"/>
      <c r="R2" s="28"/>
    </row>
    <row r="3" spans="1:25" ht="12" customHeight="1" thickBot="1" x14ac:dyDescent="0.3">
      <c r="A3" s="23"/>
      <c r="B3" s="38"/>
      <c r="C3" s="11"/>
      <c r="D3" s="11"/>
      <c r="E3" s="12"/>
      <c r="F3" s="11"/>
      <c r="G3" s="11"/>
      <c r="H3" s="11"/>
      <c r="I3" s="11"/>
      <c r="J3" s="11"/>
      <c r="K3" s="12"/>
      <c r="L3" s="13"/>
      <c r="M3" s="99"/>
      <c r="N3" s="134"/>
      <c r="O3" s="134"/>
      <c r="P3" s="134"/>
      <c r="Q3" s="12"/>
    </row>
    <row r="4" spans="1:25" x14ac:dyDescent="0.2">
      <c r="A4" s="326" t="s">
        <v>10</v>
      </c>
      <c r="B4" s="326"/>
      <c r="C4" s="326"/>
      <c r="D4" s="326"/>
      <c r="E4" s="326"/>
      <c r="F4" s="326"/>
      <c r="G4" s="326"/>
      <c r="H4" s="326"/>
      <c r="I4" s="326"/>
      <c r="J4" s="326"/>
      <c r="K4" s="326"/>
      <c r="L4" s="326"/>
      <c r="M4" s="326"/>
      <c r="N4" s="326"/>
      <c r="O4" s="330" t="s">
        <v>11</v>
      </c>
      <c r="P4" s="331"/>
      <c r="Q4" s="332"/>
      <c r="R4" s="132" t="s">
        <v>7</v>
      </c>
    </row>
    <row r="5" spans="1:25" s="7" customFormat="1" x14ac:dyDescent="0.2">
      <c r="A5" s="118">
        <v>1</v>
      </c>
      <c r="B5" s="33">
        <v>2</v>
      </c>
      <c r="C5" s="33">
        <v>3</v>
      </c>
      <c r="D5" s="33">
        <v>4</v>
      </c>
      <c r="E5" s="34">
        <v>5</v>
      </c>
      <c r="F5" s="33">
        <v>6</v>
      </c>
      <c r="G5" s="33">
        <v>7</v>
      </c>
      <c r="H5" s="33">
        <v>8</v>
      </c>
      <c r="I5" s="34">
        <v>9</v>
      </c>
      <c r="J5" s="34">
        <v>10</v>
      </c>
      <c r="K5" s="34">
        <v>11</v>
      </c>
      <c r="L5" s="34">
        <v>12</v>
      </c>
      <c r="M5" s="34">
        <v>13</v>
      </c>
      <c r="N5" s="55">
        <v>14</v>
      </c>
      <c r="O5" s="57">
        <v>15</v>
      </c>
      <c r="P5" s="34">
        <v>16</v>
      </c>
      <c r="Q5" s="55">
        <v>17</v>
      </c>
      <c r="R5" s="138">
        <v>18</v>
      </c>
      <c r="U5" s="1"/>
      <c r="V5" s="1"/>
      <c r="W5" s="1"/>
      <c r="X5" s="1"/>
      <c r="Y5" s="1"/>
    </row>
    <row r="6" spans="1:25" s="3" customFormat="1" ht="57.95" customHeight="1" thickBot="1" x14ac:dyDescent="0.25">
      <c r="A6" s="47" t="s">
        <v>3</v>
      </c>
      <c r="B6" s="47" t="s">
        <v>14</v>
      </c>
      <c r="C6" s="48" t="s">
        <v>0</v>
      </c>
      <c r="D6" s="48" t="s">
        <v>1</v>
      </c>
      <c r="E6" s="49" t="s">
        <v>2</v>
      </c>
      <c r="F6" s="48" t="s">
        <v>44</v>
      </c>
      <c r="G6" s="48" t="s">
        <v>104</v>
      </c>
      <c r="H6" s="48" t="s">
        <v>85</v>
      </c>
      <c r="I6" s="49" t="s">
        <v>45</v>
      </c>
      <c r="J6" s="49" t="s">
        <v>46</v>
      </c>
      <c r="K6" s="49" t="s">
        <v>103</v>
      </c>
      <c r="L6" s="49" t="s">
        <v>90</v>
      </c>
      <c r="M6" s="49" t="s">
        <v>91</v>
      </c>
      <c r="N6" s="56" t="s">
        <v>92</v>
      </c>
      <c r="O6" s="58" t="s">
        <v>47</v>
      </c>
      <c r="P6" s="59" t="s">
        <v>93</v>
      </c>
      <c r="Q6" s="52" t="s">
        <v>48</v>
      </c>
      <c r="R6" s="245"/>
      <c r="U6" s="1"/>
      <c r="V6" s="1"/>
      <c r="W6" s="1"/>
      <c r="X6" s="1"/>
      <c r="Y6" s="1"/>
    </row>
    <row r="7" spans="1:25" s="2" customFormat="1" ht="12.75" hidden="1" thickBot="1" x14ac:dyDescent="0.25">
      <c r="A7" s="119">
        <v>39814</v>
      </c>
      <c r="B7" s="50">
        <v>0.64516129032258063</v>
      </c>
      <c r="C7" s="44">
        <v>30305</v>
      </c>
      <c r="D7" s="44">
        <v>29</v>
      </c>
      <c r="E7" s="45">
        <v>26147</v>
      </c>
      <c r="F7" s="44">
        <v>168</v>
      </c>
      <c r="G7" s="44">
        <v>78</v>
      </c>
      <c r="H7" s="44">
        <v>1965</v>
      </c>
      <c r="I7" s="45">
        <v>631</v>
      </c>
      <c r="J7" s="45">
        <v>383</v>
      </c>
      <c r="K7" s="45">
        <v>869</v>
      </c>
      <c r="L7" s="45">
        <v>35</v>
      </c>
      <c r="M7" s="45">
        <v>1882</v>
      </c>
      <c r="N7" s="71">
        <v>1960</v>
      </c>
      <c r="O7" s="75">
        <v>26315</v>
      </c>
      <c r="P7" s="75">
        <v>1014</v>
      </c>
      <c r="Q7" s="75">
        <v>1883</v>
      </c>
      <c r="R7" s="46" t="s">
        <v>23</v>
      </c>
      <c r="U7" s="1"/>
      <c r="V7" s="1"/>
      <c r="W7" s="1"/>
      <c r="X7" s="1"/>
      <c r="Y7" s="1"/>
    </row>
    <row r="8" spans="1:25" s="4" customFormat="1" ht="12.75" hidden="1" thickBot="1" x14ac:dyDescent="0.25">
      <c r="A8" s="120">
        <v>39845</v>
      </c>
      <c r="B8" s="50">
        <v>0.7142857142857143</v>
      </c>
      <c r="C8" s="16">
        <v>31074</v>
      </c>
      <c r="D8" s="16">
        <v>36</v>
      </c>
      <c r="E8" s="17">
        <v>26503</v>
      </c>
      <c r="F8" s="16">
        <v>188</v>
      </c>
      <c r="G8" s="16">
        <v>81</v>
      </c>
      <c r="H8" s="16">
        <v>2075</v>
      </c>
      <c r="I8" s="17">
        <v>707</v>
      </c>
      <c r="J8" s="17">
        <v>450</v>
      </c>
      <c r="K8" s="17">
        <v>993</v>
      </c>
      <c r="L8" s="17">
        <v>41</v>
      </c>
      <c r="M8" s="17">
        <v>2149</v>
      </c>
      <c r="N8" s="72">
        <v>2230</v>
      </c>
      <c r="O8" s="75">
        <v>26691</v>
      </c>
      <c r="P8" s="75">
        <v>1157</v>
      </c>
      <c r="Q8" s="75">
        <v>2150</v>
      </c>
      <c r="R8" s="243" t="s">
        <v>24</v>
      </c>
      <c r="U8" s="1"/>
      <c r="V8" s="1"/>
      <c r="W8" s="1"/>
      <c r="X8" s="1"/>
      <c r="Y8" s="1"/>
    </row>
    <row r="9" spans="1:25" s="4" customFormat="1" ht="12.75" hidden="1" thickBot="1" x14ac:dyDescent="0.25">
      <c r="A9" s="120">
        <v>39873</v>
      </c>
      <c r="B9" s="50">
        <v>0.70967741935483875</v>
      </c>
      <c r="C9" s="16">
        <v>32268</v>
      </c>
      <c r="D9" s="16">
        <v>91</v>
      </c>
      <c r="E9" s="17">
        <v>27240</v>
      </c>
      <c r="F9" s="16">
        <v>253</v>
      </c>
      <c r="G9" s="16">
        <v>68</v>
      </c>
      <c r="H9" s="16">
        <v>2162</v>
      </c>
      <c r="I9" s="17">
        <v>837</v>
      </c>
      <c r="J9" s="17">
        <v>514</v>
      </c>
      <c r="K9" s="17">
        <v>1065</v>
      </c>
      <c r="L9" s="17">
        <v>37</v>
      </c>
      <c r="M9" s="17">
        <v>2416</v>
      </c>
      <c r="N9" s="72">
        <v>2484</v>
      </c>
      <c r="O9" s="75">
        <v>27493</v>
      </c>
      <c r="P9" s="75">
        <v>1351</v>
      </c>
      <c r="Q9" s="75">
        <v>2416</v>
      </c>
      <c r="R9" s="243" t="s">
        <v>69</v>
      </c>
      <c r="U9" s="1"/>
      <c r="V9" s="1"/>
      <c r="W9" s="1"/>
      <c r="X9" s="1"/>
      <c r="Y9" s="1"/>
    </row>
    <row r="10" spans="1:25" s="4" customFormat="1" ht="12.75" hidden="1" thickBot="1" x14ac:dyDescent="0.25">
      <c r="A10" s="120">
        <v>39904</v>
      </c>
      <c r="B10" s="50">
        <v>0.66666666666666663</v>
      </c>
      <c r="C10" s="16">
        <v>34388</v>
      </c>
      <c r="D10" s="16">
        <v>390</v>
      </c>
      <c r="E10" s="17">
        <v>28643</v>
      </c>
      <c r="F10" s="16">
        <v>391</v>
      </c>
      <c r="G10" s="16">
        <v>80</v>
      </c>
      <c r="H10" s="16">
        <v>2311</v>
      </c>
      <c r="I10" s="17">
        <v>861</v>
      </c>
      <c r="J10" s="17">
        <v>544</v>
      </c>
      <c r="K10" s="17">
        <v>1114</v>
      </c>
      <c r="L10" s="17">
        <v>55</v>
      </c>
      <c r="M10" s="17">
        <v>2519</v>
      </c>
      <c r="N10" s="72">
        <v>2599</v>
      </c>
      <c r="O10" s="75">
        <v>29034</v>
      </c>
      <c r="P10" s="75">
        <v>1405</v>
      </c>
      <c r="Q10" s="75">
        <v>2519</v>
      </c>
      <c r="R10" s="243" t="s">
        <v>22</v>
      </c>
      <c r="U10" s="1"/>
      <c r="V10" s="1"/>
      <c r="W10" s="1"/>
      <c r="X10" s="1"/>
      <c r="Y10" s="1"/>
    </row>
    <row r="11" spans="1:25" s="2" customFormat="1" ht="12.75" hidden="1" thickBot="1" x14ac:dyDescent="0.25">
      <c r="A11" s="121">
        <v>39934</v>
      </c>
      <c r="B11" s="50">
        <v>0.61290322580645162</v>
      </c>
      <c r="C11" s="14">
        <v>34587</v>
      </c>
      <c r="D11" s="14">
        <v>603</v>
      </c>
      <c r="E11" s="15">
        <v>28660</v>
      </c>
      <c r="F11" s="14">
        <v>429</v>
      </c>
      <c r="G11" s="14">
        <v>132</v>
      </c>
      <c r="H11" s="14">
        <v>2288</v>
      </c>
      <c r="I11" s="15">
        <v>828</v>
      </c>
      <c r="J11" s="15">
        <v>508</v>
      </c>
      <c r="K11" s="15">
        <v>1074</v>
      </c>
      <c r="L11" s="15">
        <v>64</v>
      </c>
      <c r="M11" s="15">
        <v>2410</v>
      </c>
      <c r="N11" s="73">
        <v>2542</v>
      </c>
      <c r="O11" s="75">
        <v>29089</v>
      </c>
      <c r="P11" s="75">
        <v>1336</v>
      </c>
      <c r="Q11" s="75">
        <v>2410</v>
      </c>
      <c r="R11" s="243" t="s">
        <v>23</v>
      </c>
      <c r="U11" s="1"/>
      <c r="V11" s="1"/>
      <c r="W11" s="1"/>
      <c r="X11" s="1"/>
      <c r="Y11" s="1"/>
    </row>
    <row r="12" spans="1:25" s="2" customFormat="1" ht="12.75" hidden="1" thickBot="1" x14ac:dyDescent="0.25">
      <c r="A12" s="121">
        <v>39965</v>
      </c>
      <c r="B12" s="50">
        <v>0.66666666666666663</v>
      </c>
      <c r="C12" s="14">
        <v>35184</v>
      </c>
      <c r="D12" s="14">
        <v>605</v>
      </c>
      <c r="E12" s="15">
        <v>28876</v>
      </c>
      <c r="F12" s="14">
        <v>447</v>
      </c>
      <c r="G12" s="14">
        <v>142</v>
      </c>
      <c r="H12" s="14">
        <v>2406</v>
      </c>
      <c r="I12" s="15">
        <v>925</v>
      </c>
      <c r="J12" s="15">
        <v>542</v>
      </c>
      <c r="K12" s="15">
        <v>1170</v>
      </c>
      <c r="L12" s="15">
        <v>69</v>
      </c>
      <c r="M12" s="15">
        <v>2638</v>
      </c>
      <c r="N12" s="73">
        <v>2780</v>
      </c>
      <c r="O12" s="75">
        <v>29323</v>
      </c>
      <c r="P12" s="75">
        <v>1467</v>
      </c>
      <c r="Q12" s="75">
        <v>2637</v>
      </c>
      <c r="R12" s="243" t="s">
        <v>22</v>
      </c>
      <c r="U12" s="1"/>
      <c r="V12" s="1"/>
      <c r="W12" s="1"/>
      <c r="X12" s="1"/>
      <c r="Y12" s="1"/>
    </row>
    <row r="13" spans="1:25" s="2" customFormat="1" ht="12" hidden="1" customHeight="1" x14ac:dyDescent="0.2">
      <c r="A13" s="121">
        <v>39995</v>
      </c>
      <c r="B13" s="50">
        <v>0.74193548387096775</v>
      </c>
      <c r="C13" s="14">
        <v>37345</v>
      </c>
      <c r="D13" s="14">
        <v>561</v>
      </c>
      <c r="E13" s="15">
        <v>30743</v>
      </c>
      <c r="F13" s="14">
        <v>466</v>
      </c>
      <c r="G13" s="14">
        <v>130</v>
      </c>
      <c r="H13" s="14">
        <v>2572</v>
      </c>
      <c r="I13" s="15">
        <v>967</v>
      </c>
      <c r="J13" s="15">
        <v>594</v>
      </c>
      <c r="K13" s="15">
        <v>1245</v>
      </c>
      <c r="L13" s="15">
        <v>66</v>
      </c>
      <c r="M13" s="15">
        <v>2807</v>
      </c>
      <c r="N13" s="73">
        <v>2937</v>
      </c>
      <c r="O13" s="75">
        <v>31209</v>
      </c>
      <c r="P13" s="75">
        <v>1561</v>
      </c>
      <c r="Q13" s="75">
        <v>2806</v>
      </c>
      <c r="R13" s="243" t="s">
        <v>23</v>
      </c>
      <c r="U13" s="1"/>
      <c r="V13" s="1"/>
      <c r="W13" s="1"/>
      <c r="X13" s="1"/>
      <c r="Y13" s="1"/>
    </row>
    <row r="14" spans="1:25" s="2" customFormat="1" ht="12.75" hidden="1" thickBot="1" x14ac:dyDescent="0.25">
      <c r="A14" s="121">
        <v>40026</v>
      </c>
      <c r="B14" s="50">
        <v>0.67741935483870963</v>
      </c>
      <c r="C14" s="14">
        <v>35968</v>
      </c>
      <c r="D14" s="14">
        <v>684</v>
      </c>
      <c r="E14" s="15">
        <v>29941</v>
      </c>
      <c r="F14" s="14">
        <v>535</v>
      </c>
      <c r="G14" s="14">
        <v>107</v>
      </c>
      <c r="H14" s="14">
        <v>2401</v>
      </c>
      <c r="I14" s="15">
        <v>819</v>
      </c>
      <c r="J14" s="15">
        <v>456</v>
      </c>
      <c r="K14" s="15">
        <v>953</v>
      </c>
      <c r="L14" s="15">
        <v>72</v>
      </c>
      <c r="M14" s="15">
        <v>2227</v>
      </c>
      <c r="N14" s="73">
        <v>2334</v>
      </c>
      <c r="O14" s="75">
        <v>30476</v>
      </c>
      <c r="P14" s="75">
        <v>1275</v>
      </c>
      <c r="Q14" s="75">
        <v>2228</v>
      </c>
      <c r="R14" s="243" t="s">
        <v>23</v>
      </c>
      <c r="U14" s="1"/>
      <c r="V14" s="1"/>
      <c r="W14" s="1"/>
      <c r="X14" s="1"/>
      <c r="Y14" s="1"/>
    </row>
    <row r="15" spans="1:25" s="2" customFormat="1" ht="12.75" hidden="1" thickBot="1" x14ac:dyDescent="0.25">
      <c r="A15" s="122">
        <v>40057</v>
      </c>
      <c r="B15" s="50">
        <v>0.73333333333333328</v>
      </c>
      <c r="C15" s="14">
        <v>35587</v>
      </c>
      <c r="D15" s="14">
        <v>489</v>
      </c>
      <c r="E15" s="15">
        <v>29257</v>
      </c>
      <c r="F15" s="14">
        <v>448</v>
      </c>
      <c r="G15" s="14">
        <v>130</v>
      </c>
      <c r="H15" s="14">
        <v>2492</v>
      </c>
      <c r="I15" s="15">
        <v>913</v>
      </c>
      <c r="J15" s="15">
        <v>558</v>
      </c>
      <c r="K15" s="15">
        <v>1229</v>
      </c>
      <c r="L15" s="15">
        <v>70</v>
      </c>
      <c r="M15" s="15">
        <v>2701</v>
      </c>
      <c r="N15" s="73">
        <v>2831</v>
      </c>
      <c r="O15" s="75">
        <v>29705</v>
      </c>
      <c r="P15" s="75">
        <v>1471</v>
      </c>
      <c r="Q15" s="75">
        <v>2700</v>
      </c>
      <c r="R15" s="243" t="s">
        <v>22</v>
      </c>
      <c r="S15" s="8"/>
      <c r="U15" s="1"/>
      <c r="V15" s="1"/>
      <c r="W15" s="1"/>
      <c r="X15" s="1"/>
      <c r="Y15" s="1"/>
    </row>
    <row r="16" spans="1:25" s="2" customFormat="1" ht="12.75" hidden="1" thickBot="1" x14ac:dyDescent="0.25">
      <c r="A16" s="121">
        <v>40087</v>
      </c>
      <c r="B16" s="50">
        <v>0.70967741935483875</v>
      </c>
      <c r="C16" s="14">
        <v>34452</v>
      </c>
      <c r="D16" s="14">
        <v>201</v>
      </c>
      <c r="E16" s="15">
        <v>28790</v>
      </c>
      <c r="F16" s="14">
        <v>376</v>
      </c>
      <c r="G16" s="14">
        <v>100</v>
      </c>
      <c r="H16" s="14">
        <v>2450</v>
      </c>
      <c r="I16" s="15">
        <v>878</v>
      </c>
      <c r="J16" s="15">
        <v>491</v>
      </c>
      <c r="K16" s="15">
        <v>1123</v>
      </c>
      <c r="L16" s="15">
        <v>42</v>
      </c>
      <c r="M16" s="15">
        <v>2492</v>
      </c>
      <c r="N16" s="73">
        <v>2592</v>
      </c>
      <c r="O16" s="75">
        <v>29166</v>
      </c>
      <c r="P16" s="75">
        <v>1369</v>
      </c>
      <c r="Q16" s="75">
        <v>2492</v>
      </c>
      <c r="R16" s="243" t="s">
        <v>23</v>
      </c>
      <c r="U16" s="1"/>
      <c r="V16" s="1"/>
      <c r="W16" s="1"/>
      <c r="X16" s="1"/>
      <c r="Y16" s="1"/>
    </row>
    <row r="17" spans="1:25" s="2" customFormat="1" ht="12.75" hidden="1" thickBot="1" x14ac:dyDescent="0.25">
      <c r="A17" s="122">
        <v>40118</v>
      </c>
      <c r="B17" s="50">
        <v>0.7</v>
      </c>
      <c r="C17" s="14">
        <v>32494</v>
      </c>
      <c r="D17" s="14">
        <v>95</v>
      </c>
      <c r="E17" s="15">
        <v>27194</v>
      </c>
      <c r="F17" s="15">
        <v>278</v>
      </c>
      <c r="G17" s="15">
        <v>53</v>
      </c>
      <c r="H17" s="15">
        <v>2288</v>
      </c>
      <c r="I17" s="15">
        <v>873</v>
      </c>
      <c r="J17" s="15">
        <v>517</v>
      </c>
      <c r="K17" s="15">
        <v>1166</v>
      </c>
      <c r="L17" s="15">
        <v>29</v>
      </c>
      <c r="M17" s="15">
        <v>2556</v>
      </c>
      <c r="N17" s="73">
        <v>2609</v>
      </c>
      <c r="O17" s="75">
        <v>27472</v>
      </c>
      <c r="P17" s="75">
        <v>1390</v>
      </c>
      <c r="Q17" s="75">
        <v>2556</v>
      </c>
      <c r="R17" s="243" t="s">
        <v>22</v>
      </c>
      <c r="U17" s="1"/>
      <c r="V17" s="1"/>
      <c r="W17" s="1"/>
      <c r="X17" s="1"/>
      <c r="Y17" s="1"/>
    </row>
    <row r="18" spans="1:25" s="2" customFormat="1" ht="12.75" hidden="1" customHeight="1" thickBot="1" x14ac:dyDescent="0.25">
      <c r="A18" s="123">
        <v>40148</v>
      </c>
      <c r="B18" s="61">
        <v>0.70967741935483875</v>
      </c>
      <c r="C18" s="62">
        <v>31403</v>
      </c>
      <c r="D18" s="62">
        <v>39</v>
      </c>
      <c r="E18" s="63">
        <v>26908</v>
      </c>
      <c r="F18" s="63">
        <v>217</v>
      </c>
      <c r="G18" s="63">
        <v>77</v>
      </c>
      <c r="H18" s="63">
        <v>2067</v>
      </c>
      <c r="I18" s="63">
        <v>762</v>
      </c>
      <c r="J18" s="63">
        <v>405</v>
      </c>
      <c r="K18" s="63">
        <v>901</v>
      </c>
      <c r="L18" s="63">
        <v>27</v>
      </c>
      <c r="M18" s="63">
        <v>2068</v>
      </c>
      <c r="N18" s="63">
        <v>2144</v>
      </c>
      <c r="O18" s="75">
        <v>27125</v>
      </c>
      <c r="P18" s="75">
        <v>1167</v>
      </c>
      <c r="Q18" s="75">
        <v>2068</v>
      </c>
      <c r="R18" s="244" t="s">
        <v>23</v>
      </c>
      <c r="U18" s="1"/>
      <c r="V18" s="1"/>
      <c r="W18" s="1"/>
      <c r="X18" s="1"/>
      <c r="Y18" s="1"/>
    </row>
    <row r="19" spans="1:25" s="9" customFormat="1" ht="12.95" customHeight="1" thickTop="1" thickBot="1" x14ac:dyDescent="0.25">
      <c r="A19" s="272">
        <v>39814</v>
      </c>
      <c r="B19" s="109">
        <v>0.69061699948796729</v>
      </c>
      <c r="C19" s="64">
        <v>33754.583333333336</v>
      </c>
      <c r="D19" s="64">
        <v>318.58333333333331</v>
      </c>
      <c r="E19" s="64">
        <v>28241.833333333332</v>
      </c>
      <c r="F19" s="64">
        <v>349.66666666666669</v>
      </c>
      <c r="G19" s="64">
        <v>98.166666666666671</v>
      </c>
      <c r="H19" s="64">
        <v>2289.75</v>
      </c>
      <c r="I19" s="64">
        <v>833.41666666666663</v>
      </c>
      <c r="J19" s="64">
        <v>496.83333333333331</v>
      </c>
      <c r="K19" s="64">
        <v>1075.1666666666667</v>
      </c>
      <c r="L19" s="64">
        <v>50.583333333333336</v>
      </c>
      <c r="M19" s="64">
        <v>2405.4166666666665</v>
      </c>
      <c r="N19" s="102">
        <v>2503.5</v>
      </c>
      <c r="O19" s="105">
        <v>28591.5</v>
      </c>
      <c r="P19" s="105">
        <v>1330.25</v>
      </c>
      <c r="Q19" s="78">
        <v>2405.4166666666665</v>
      </c>
      <c r="R19" s="41"/>
      <c r="U19" s="1"/>
      <c r="V19" s="1"/>
      <c r="W19" s="1"/>
      <c r="X19" s="1"/>
      <c r="Y19" s="1"/>
    </row>
    <row r="20" spans="1:25" ht="12.75" hidden="1" thickBot="1" x14ac:dyDescent="0.25">
      <c r="A20" s="124">
        <v>40179</v>
      </c>
      <c r="B20" s="50">
        <v>0.61290322580645162</v>
      </c>
      <c r="C20" s="18">
        <v>28786</v>
      </c>
      <c r="D20" s="18">
        <v>14</v>
      </c>
      <c r="E20" s="19">
        <v>24863</v>
      </c>
      <c r="F20" s="18">
        <v>147</v>
      </c>
      <c r="G20" s="18">
        <v>74</v>
      </c>
      <c r="H20" s="18">
        <v>1817</v>
      </c>
      <c r="I20" s="19">
        <v>643</v>
      </c>
      <c r="J20" s="19">
        <v>350</v>
      </c>
      <c r="K20" s="19">
        <v>852</v>
      </c>
      <c r="L20" s="19">
        <v>25</v>
      </c>
      <c r="M20" s="19">
        <v>1845</v>
      </c>
      <c r="N20" s="76">
        <v>1920</v>
      </c>
      <c r="O20" s="75">
        <v>25010</v>
      </c>
      <c r="P20" s="75">
        <v>993</v>
      </c>
      <c r="Q20" s="75">
        <v>1845</v>
      </c>
      <c r="R20" s="40" t="s">
        <v>23</v>
      </c>
    </row>
    <row r="21" spans="1:25" ht="12.75" hidden="1" thickBot="1" x14ac:dyDescent="0.25">
      <c r="A21" s="125">
        <v>40210</v>
      </c>
      <c r="B21" s="50">
        <v>0.7142857142857143</v>
      </c>
      <c r="C21" s="18">
        <v>31595</v>
      </c>
      <c r="D21" s="18">
        <v>37</v>
      </c>
      <c r="E21" s="19">
        <v>26938</v>
      </c>
      <c r="F21" s="18">
        <v>189</v>
      </c>
      <c r="G21" s="18">
        <v>78</v>
      </c>
      <c r="H21" s="18">
        <v>2046</v>
      </c>
      <c r="I21" s="19">
        <v>781</v>
      </c>
      <c r="J21" s="19">
        <v>434</v>
      </c>
      <c r="K21" s="19">
        <v>1049</v>
      </c>
      <c r="L21" s="19">
        <v>43</v>
      </c>
      <c r="M21" s="19">
        <v>2264</v>
      </c>
      <c r="N21" s="76">
        <v>2343</v>
      </c>
      <c r="O21" s="75">
        <v>27127</v>
      </c>
      <c r="P21" s="75">
        <v>1215</v>
      </c>
      <c r="Q21" s="75">
        <v>2264</v>
      </c>
      <c r="R21" s="22" t="s">
        <v>24</v>
      </c>
    </row>
    <row r="22" spans="1:25" ht="12.75" hidden="1" thickBot="1" x14ac:dyDescent="0.25">
      <c r="A22" s="125">
        <v>40238</v>
      </c>
      <c r="B22" s="50">
        <v>0.74193548387096775</v>
      </c>
      <c r="C22" s="20">
        <v>33079</v>
      </c>
      <c r="D22" s="20">
        <v>98</v>
      </c>
      <c r="E22" s="21">
        <v>27641</v>
      </c>
      <c r="F22" s="20">
        <v>277</v>
      </c>
      <c r="G22" s="20">
        <v>69</v>
      </c>
      <c r="H22" s="20">
        <v>2294</v>
      </c>
      <c r="I22" s="21">
        <v>911</v>
      </c>
      <c r="J22" s="21">
        <v>530</v>
      </c>
      <c r="K22" s="21">
        <v>1223</v>
      </c>
      <c r="L22" s="21">
        <v>36</v>
      </c>
      <c r="M22" s="21">
        <v>2665</v>
      </c>
      <c r="N22" s="77">
        <v>2733</v>
      </c>
      <c r="O22" s="75">
        <v>27918</v>
      </c>
      <c r="P22" s="75">
        <v>1441</v>
      </c>
      <c r="Q22" s="75">
        <v>2664</v>
      </c>
      <c r="R22" s="22" t="s">
        <v>23</v>
      </c>
    </row>
    <row r="23" spans="1:25" ht="12.75" hidden="1" thickBot="1" x14ac:dyDescent="0.25">
      <c r="A23" s="125">
        <v>40269</v>
      </c>
      <c r="B23" s="50">
        <v>0.66666666666666663</v>
      </c>
      <c r="C23" s="20">
        <v>34754</v>
      </c>
      <c r="D23" s="20">
        <v>338</v>
      </c>
      <c r="E23" s="21">
        <v>28858</v>
      </c>
      <c r="F23" s="20">
        <v>377</v>
      </c>
      <c r="G23" s="20">
        <v>86</v>
      </c>
      <c r="H23" s="20">
        <v>2445</v>
      </c>
      <c r="I23" s="21">
        <v>884</v>
      </c>
      <c r="J23" s="21">
        <v>528</v>
      </c>
      <c r="K23" s="21">
        <v>1188</v>
      </c>
      <c r="L23" s="21">
        <v>51</v>
      </c>
      <c r="M23" s="21">
        <v>2599</v>
      </c>
      <c r="N23" s="77">
        <v>2658</v>
      </c>
      <c r="O23" s="75">
        <v>29235</v>
      </c>
      <c r="P23" s="75">
        <v>1412</v>
      </c>
      <c r="Q23" s="75">
        <v>2600</v>
      </c>
      <c r="R23" s="22" t="s">
        <v>22</v>
      </c>
    </row>
    <row r="24" spans="1:25" ht="12.75" hidden="1" thickBot="1" x14ac:dyDescent="0.25">
      <c r="A24" s="125">
        <v>40299</v>
      </c>
      <c r="B24" s="50">
        <v>0.61290322580645162</v>
      </c>
      <c r="C24" s="20">
        <v>34639</v>
      </c>
      <c r="D24" s="20">
        <v>424</v>
      </c>
      <c r="E24" s="21">
        <v>28633</v>
      </c>
      <c r="F24" s="20">
        <v>434</v>
      </c>
      <c r="G24" s="20">
        <v>134</v>
      </c>
      <c r="H24" s="20">
        <v>2429</v>
      </c>
      <c r="I24" s="21">
        <v>858</v>
      </c>
      <c r="J24" s="21">
        <v>521</v>
      </c>
      <c r="K24" s="21">
        <v>1147</v>
      </c>
      <c r="L24" s="21">
        <v>59</v>
      </c>
      <c r="M24" s="21">
        <v>2526</v>
      </c>
      <c r="N24" s="77">
        <v>2660</v>
      </c>
      <c r="O24" s="75">
        <v>29067</v>
      </c>
      <c r="P24" s="75">
        <v>1379</v>
      </c>
      <c r="Q24" s="75">
        <v>2526</v>
      </c>
      <c r="R24" s="22" t="s">
        <v>23</v>
      </c>
    </row>
    <row r="25" spans="1:25" ht="12.75" hidden="1" thickBot="1" x14ac:dyDescent="0.25">
      <c r="A25" s="125">
        <v>40330</v>
      </c>
      <c r="B25" s="50">
        <v>0.7</v>
      </c>
      <c r="C25" s="20">
        <v>35146</v>
      </c>
      <c r="D25" s="20">
        <v>639</v>
      </c>
      <c r="E25" s="21">
        <v>28461</v>
      </c>
      <c r="F25" s="20">
        <v>447</v>
      </c>
      <c r="G25" s="20">
        <v>155</v>
      </c>
      <c r="H25" s="20">
        <v>2515</v>
      </c>
      <c r="I25" s="21">
        <v>943</v>
      </c>
      <c r="J25" s="21">
        <v>579</v>
      </c>
      <c r="K25" s="21">
        <v>1315</v>
      </c>
      <c r="L25" s="21">
        <v>93</v>
      </c>
      <c r="M25" s="21">
        <v>2837</v>
      </c>
      <c r="N25" s="77">
        <v>2991</v>
      </c>
      <c r="O25" s="75">
        <v>28908</v>
      </c>
      <c r="P25" s="75">
        <v>1522</v>
      </c>
      <c r="Q25" s="75">
        <v>2837</v>
      </c>
      <c r="R25" s="22" t="s">
        <v>22</v>
      </c>
    </row>
    <row r="26" spans="1:25" ht="12.75" hidden="1" thickBot="1" x14ac:dyDescent="0.25">
      <c r="A26" s="125">
        <v>40360</v>
      </c>
      <c r="B26" s="50">
        <v>0.70967741935483875</v>
      </c>
      <c r="C26" s="20">
        <v>38095</v>
      </c>
      <c r="D26" s="20">
        <v>629</v>
      </c>
      <c r="E26" s="21">
        <v>31223</v>
      </c>
      <c r="F26" s="20">
        <v>481</v>
      </c>
      <c r="G26" s="20">
        <v>131</v>
      </c>
      <c r="H26" s="20">
        <v>2652</v>
      </c>
      <c r="I26" s="21">
        <v>977</v>
      </c>
      <c r="J26" s="21">
        <v>591</v>
      </c>
      <c r="K26" s="21">
        <v>1351</v>
      </c>
      <c r="L26" s="21">
        <v>96</v>
      </c>
      <c r="M26" s="21">
        <v>2884</v>
      </c>
      <c r="N26" s="77">
        <v>3015</v>
      </c>
      <c r="O26" s="75">
        <v>31704</v>
      </c>
      <c r="P26" s="75">
        <v>1568</v>
      </c>
      <c r="Q26" s="75">
        <v>2919</v>
      </c>
      <c r="R26" s="22" t="s">
        <v>23</v>
      </c>
    </row>
    <row r="27" spans="1:25" ht="12.75" hidden="1" thickBot="1" x14ac:dyDescent="0.25">
      <c r="A27" s="125">
        <v>40391</v>
      </c>
      <c r="B27" s="50">
        <v>0.70967741935483875</v>
      </c>
      <c r="C27" s="20">
        <v>36125</v>
      </c>
      <c r="D27" s="20">
        <v>534</v>
      </c>
      <c r="E27" s="21">
        <v>29996</v>
      </c>
      <c r="F27" s="20">
        <v>519</v>
      </c>
      <c r="G27" s="20">
        <v>110</v>
      </c>
      <c r="H27" s="20">
        <v>2470</v>
      </c>
      <c r="I27" s="21">
        <v>855</v>
      </c>
      <c r="J27" s="21">
        <v>483</v>
      </c>
      <c r="K27" s="21">
        <v>1093</v>
      </c>
      <c r="L27" s="21">
        <v>64</v>
      </c>
      <c r="M27" s="21">
        <v>2430</v>
      </c>
      <c r="N27" s="77">
        <v>2541</v>
      </c>
      <c r="O27" s="75">
        <v>30515</v>
      </c>
      <c r="P27" s="75">
        <v>1338</v>
      </c>
      <c r="Q27" s="75">
        <v>2431</v>
      </c>
      <c r="R27" s="22" t="s">
        <v>23</v>
      </c>
    </row>
    <row r="28" spans="1:25" ht="12.75" hidden="1" thickBot="1" x14ac:dyDescent="0.25">
      <c r="A28" s="126">
        <v>40422</v>
      </c>
      <c r="B28" s="50">
        <v>0.73333333333333328</v>
      </c>
      <c r="C28" s="20">
        <v>32917</v>
      </c>
      <c r="D28" s="20">
        <v>446</v>
      </c>
      <c r="E28" s="21">
        <v>27275</v>
      </c>
      <c r="F28" s="20">
        <v>387</v>
      </c>
      <c r="G28" s="20">
        <v>145</v>
      </c>
      <c r="H28" s="20">
        <v>2361</v>
      </c>
      <c r="I28" s="21">
        <v>809</v>
      </c>
      <c r="J28" s="21">
        <v>424</v>
      </c>
      <c r="K28" s="21">
        <v>1012</v>
      </c>
      <c r="L28" s="21">
        <v>59</v>
      </c>
      <c r="M28" s="21">
        <v>2245</v>
      </c>
      <c r="N28" s="77">
        <v>2390</v>
      </c>
      <c r="O28" s="75">
        <v>27662</v>
      </c>
      <c r="P28" s="75">
        <v>1233</v>
      </c>
      <c r="Q28" s="75">
        <v>2245</v>
      </c>
      <c r="R28" s="36" t="s">
        <v>67</v>
      </c>
    </row>
    <row r="29" spans="1:25" ht="12.75" hidden="1" thickBot="1" x14ac:dyDescent="0.25">
      <c r="A29" s="125">
        <v>40452</v>
      </c>
      <c r="B29" s="50">
        <v>0.67741935483870963</v>
      </c>
      <c r="C29" s="20">
        <v>33901</v>
      </c>
      <c r="D29" s="20">
        <v>213</v>
      </c>
      <c r="E29" s="21">
        <v>28306</v>
      </c>
      <c r="F29" s="20">
        <v>361</v>
      </c>
      <c r="G29" s="20">
        <v>95</v>
      </c>
      <c r="H29" s="20">
        <v>2434</v>
      </c>
      <c r="I29" s="21">
        <v>841</v>
      </c>
      <c r="J29" s="21">
        <v>469</v>
      </c>
      <c r="K29" s="21">
        <v>1131</v>
      </c>
      <c r="L29" s="21">
        <v>51</v>
      </c>
      <c r="M29" s="21">
        <v>2440</v>
      </c>
      <c r="N29" s="77">
        <v>2536</v>
      </c>
      <c r="O29" s="75">
        <v>28667</v>
      </c>
      <c r="P29" s="75">
        <v>1310</v>
      </c>
      <c r="Q29" s="75">
        <v>2441</v>
      </c>
      <c r="R29" s="22" t="s">
        <v>23</v>
      </c>
    </row>
    <row r="30" spans="1:25" ht="12.75" hidden="1" thickBot="1" x14ac:dyDescent="0.25">
      <c r="A30" s="126">
        <v>40483</v>
      </c>
      <c r="B30" s="50">
        <v>0.7</v>
      </c>
      <c r="C30" s="20">
        <v>32491</v>
      </c>
      <c r="D30" s="20">
        <v>70</v>
      </c>
      <c r="E30" s="21">
        <v>27503</v>
      </c>
      <c r="F30" s="21">
        <v>280</v>
      </c>
      <c r="G30" s="21">
        <v>57</v>
      </c>
      <c r="H30" s="21">
        <v>2324</v>
      </c>
      <c r="I30" s="21">
        <v>884</v>
      </c>
      <c r="J30" s="21">
        <v>521</v>
      </c>
      <c r="K30" s="21">
        <v>1257</v>
      </c>
      <c r="L30" s="21">
        <v>45</v>
      </c>
      <c r="M30" s="21">
        <v>2662</v>
      </c>
      <c r="N30" s="77">
        <v>2719</v>
      </c>
      <c r="O30" s="75">
        <v>27783</v>
      </c>
      <c r="P30" s="75">
        <v>1405</v>
      </c>
      <c r="Q30" s="75">
        <v>2662</v>
      </c>
      <c r="R30" s="22" t="s">
        <v>22</v>
      </c>
    </row>
    <row r="31" spans="1:25" ht="12.75" hidden="1" thickBot="1" x14ac:dyDescent="0.25">
      <c r="A31" s="127">
        <v>40513</v>
      </c>
      <c r="B31" s="61">
        <v>0.74193548387096775</v>
      </c>
      <c r="C31" s="110">
        <v>30324</v>
      </c>
      <c r="D31" s="110">
        <v>13</v>
      </c>
      <c r="E31" s="111">
        <v>25907</v>
      </c>
      <c r="F31" s="111">
        <v>174</v>
      </c>
      <c r="G31" s="111">
        <v>76</v>
      </c>
      <c r="H31" s="111">
        <v>2131</v>
      </c>
      <c r="I31" s="111">
        <v>759</v>
      </c>
      <c r="J31" s="111">
        <v>365</v>
      </c>
      <c r="K31" s="111">
        <v>879</v>
      </c>
      <c r="L31" s="111">
        <v>20</v>
      </c>
      <c r="M31" s="111">
        <v>2003</v>
      </c>
      <c r="N31" s="111">
        <v>2079</v>
      </c>
      <c r="O31" s="101">
        <v>26081</v>
      </c>
      <c r="P31" s="101">
        <v>1124</v>
      </c>
      <c r="Q31" s="101">
        <v>2003</v>
      </c>
      <c r="R31" s="43" t="s">
        <v>23</v>
      </c>
    </row>
    <row r="32" spans="1:25" s="10" customFormat="1" ht="12.95" customHeight="1" thickTop="1" thickBot="1" x14ac:dyDescent="0.25">
      <c r="A32" s="273">
        <v>40179</v>
      </c>
      <c r="B32" s="109">
        <v>0.69339477726574505</v>
      </c>
      <c r="C32" s="106">
        <v>33487.666666666664</v>
      </c>
      <c r="D32" s="106">
        <v>287.91666666666669</v>
      </c>
      <c r="E32" s="106">
        <v>27967</v>
      </c>
      <c r="F32" s="106">
        <v>339.41666666666669</v>
      </c>
      <c r="G32" s="106">
        <v>100.83333333333333</v>
      </c>
      <c r="H32" s="106">
        <v>2326.5</v>
      </c>
      <c r="I32" s="106">
        <v>845.41666666666663</v>
      </c>
      <c r="J32" s="106">
        <v>482.91666666666669</v>
      </c>
      <c r="K32" s="106">
        <v>1124.75</v>
      </c>
      <c r="L32" s="106">
        <v>53.5</v>
      </c>
      <c r="M32" s="106">
        <v>2450</v>
      </c>
      <c r="N32" s="105">
        <v>2548.75</v>
      </c>
      <c r="O32" s="105">
        <v>28306.416666666668</v>
      </c>
      <c r="P32" s="105">
        <v>1328.3333333333333</v>
      </c>
      <c r="Q32" s="107">
        <v>2453.0833333333335</v>
      </c>
      <c r="R32" s="42"/>
      <c r="U32" s="1"/>
      <c r="V32" s="1"/>
      <c r="W32" s="1"/>
      <c r="X32" s="1"/>
      <c r="Y32" s="1"/>
    </row>
    <row r="33" spans="1:25" ht="12.75" hidden="1" thickBot="1" x14ac:dyDescent="0.25">
      <c r="A33" s="124">
        <v>40544</v>
      </c>
      <c r="B33" s="50">
        <v>0.64516129032258063</v>
      </c>
      <c r="C33" s="18">
        <v>30491</v>
      </c>
      <c r="D33" s="18">
        <v>32</v>
      </c>
      <c r="E33" s="19">
        <v>26037</v>
      </c>
      <c r="F33" s="18">
        <v>174</v>
      </c>
      <c r="G33" s="18">
        <v>62</v>
      </c>
      <c r="H33" s="18">
        <v>2026</v>
      </c>
      <c r="I33" s="19">
        <v>701</v>
      </c>
      <c r="J33" s="19">
        <v>396</v>
      </c>
      <c r="K33" s="19">
        <v>1034</v>
      </c>
      <c r="L33" s="19">
        <v>30</v>
      </c>
      <c r="M33" s="19">
        <v>2131</v>
      </c>
      <c r="N33" s="76">
        <v>2193</v>
      </c>
      <c r="O33" s="75">
        <v>26211</v>
      </c>
      <c r="P33" s="75">
        <v>1097</v>
      </c>
      <c r="Q33" s="75">
        <v>2131</v>
      </c>
      <c r="R33" s="40" t="s">
        <v>23</v>
      </c>
    </row>
    <row r="34" spans="1:25" ht="12.75" hidden="1" thickBot="1" x14ac:dyDescent="0.25">
      <c r="A34" s="125">
        <v>40575</v>
      </c>
      <c r="B34" s="50">
        <v>0.7142857142857143</v>
      </c>
      <c r="C34" s="20">
        <v>32809</v>
      </c>
      <c r="D34" s="20">
        <v>58</v>
      </c>
      <c r="E34" s="21">
        <v>27491</v>
      </c>
      <c r="F34" s="20">
        <v>226</v>
      </c>
      <c r="G34" s="20">
        <v>85</v>
      </c>
      <c r="H34" s="20">
        <v>2280</v>
      </c>
      <c r="I34" s="21">
        <v>858</v>
      </c>
      <c r="J34" s="21">
        <v>502</v>
      </c>
      <c r="K34" s="21">
        <v>1276</v>
      </c>
      <c r="L34" s="21">
        <v>33</v>
      </c>
      <c r="M34" s="21">
        <v>2636</v>
      </c>
      <c r="N34" s="77">
        <v>2722</v>
      </c>
      <c r="O34" s="75">
        <v>27717</v>
      </c>
      <c r="P34" s="75">
        <v>1360</v>
      </c>
      <c r="Q34" s="75">
        <v>2636</v>
      </c>
      <c r="R34" s="22" t="s">
        <v>24</v>
      </c>
    </row>
    <row r="35" spans="1:25" ht="12.75" hidden="1" thickBot="1" x14ac:dyDescent="0.25">
      <c r="A35" s="125">
        <v>40603</v>
      </c>
      <c r="B35" s="50">
        <v>0.74193548387096775</v>
      </c>
      <c r="C35" s="20">
        <v>32982</v>
      </c>
      <c r="D35" s="20">
        <v>138</v>
      </c>
      <c r="E35" s="21">
        <v>27267</v>
      </c>
      <c r="F35" s="20">
        <v>292</v>
      </c>
      <c r="G35" s="20">
        <v>63</v>
      </c>
      <c r="H35" s="20">
        <v>2333</v>
      </c>
      <c r="I35" s="21">
        <v>903</v>
      </c>
      <c r="J35" s="21">
        <v>543</v>
      </c>
      <c r="K35" s="21">
        <v>1401</v>
      </c>
      <c r="L35" s="21">
        <v>44</v>
      </c>
      <c r="M35" s="21">
        <v>2846</v>
      </c>
      <c r="N35" s="77">
        <v>2909</v>
      </c>
      <c r="O35" s="75">
        <v>27559</v>
      </c>
      <c r="P35" s="75">
        <v>1446</v>
      </c>
      <c r="Q35" s="75">
        <v>2847</v>
      </c>
      <c r="R35" s="22" t="s">
        <v>23</v>
      </c>
    </row>
    <row r="36" spans="1:25" ht="12.75" hidden="1" thickBot="1" x14ac:dyDescent="0.25">
      <c r="A36" s="125">
        <v>40634</v>
      </c>
      <c r="B36" s="50">
        <v>0.6333333333333333</v>
      </c>
      <c r="C36" s="20">
        <v>36472</v>
      </c>
      <c r="D36" s="20">
        <v>484</v>
      </c>
      <c r="E36" s="21">
        <v>30042</v>
      </c>
      <c r="F36" s="20">
        <v>439</v>
      </c>
      <c r="G36" s="20">
        <v>89</v>
      </c>
      <c r="H36" s="20">
        <v>2610</v>
      </c>
      <c r="I36" s="21">
        <v>888</v>
      </c>
      <c r="J36" s="21">
        <v>552</v>
      </c>
      <c r="K36" s="21">
        <v>1296</v>
      </c>
      <c r="L36" s="21">
        <v>71</v>
      </c>
      <c r="M36" s="21">
        <v>2737</v>
      </c>
      <c r="N36" s="77">
        <v>2826</v>
      </c>
      <c r="O36" s="75">
        <v>30481</v>
      </c>
      <c r="P36" s="75">
        <v>1440</v>
      </c>
      <c r="Q36" s="75">
        <v>2736</v>
      </c>
      <c r="R36" s="22" t="s">
        <v>22</v>
      </c>
    </row>
    <row r="37" spans="1:25" ht="12.75" hidden="1" thickBot="1" x14ac:dyDescent="0.25">
      <c r="A37" s="125">
        <v>40664</v>
      </c>
      <c r="B37" s="50">
        <v>0.70967741935483875</v>
      </c>
      <c r="C37" s="20">
        <v>36197</v>
      </c>
      <c r="D37" s="20">
        <v>520</v>
      </c>
      <c r="E37" s="21">
        <v>29412</v>
      </c>
      <c r="F37" s="20">
        <v>393</v>
      </c>
      <c r="G37" s="20">
        <v>148</v>
      </c>
      <c r="H37" s="20">
        <v>2626</v>
      </c>
      <c r="I37" s="21">
        <v>962</v>
      </c>
      <c r="J37" s="21">
        <v>599</v>
      </c>
      <c r="K37" s="21">
        <v>1464</v>
      </c>
      <c r="L37" s="21">
        <v>73</v>
      </c>
      <c r="M37" s="21">
        <v>3024</v>
      </c>
      <c r="N37" s="77">
        <v>3173</v>
      </c>
      <c r="O37" s="75">
        <v>29805</v>
      </c>
      <c r="P37" s="75">
        <v>1561</v>
      </c>
      <c r="Q37" s="75">
        <v>3025</v>
      </c>
      <c r="R37" s="22" t="s">
        <v>23</v>
      </c>
    </row>
    <row r="38" spans="1:25" ht="12.75" hidden="1" thickBot="1" x14ac:dyDescent="0.25">
      <c r="A38" s="125">
        <v>40695</v>
      </c>
      <c r="B38" s="50">
        <v>0.6333333333333333</v>
      </c>
      <c r="C38" s="20">
        <v>35540</v>
      </c>
      <c r="D38" s="20">
        <v>645</v>
      </c>
      <c r="E38" s="21">
        <v>28927</v>
      </c>
      <c r="F38" s="20">
        <v>512</v>
      </c>
      <c r="G38" s="20">
        <v>150</v>
      </c>
      <c r="H38" s="20">
        <v>2484</v>
      </c>
      <c r="I38" s="21">
        <v>891</v>
      </c>
      <c r="J38" s="21">
        <v>525</v>
      </c>
      <c r="K38" s="21">
        <v>1324</v>
      </c>
      <c r="L38" s="21">
        <v>81</v>
      </c>
      <c r="M38" s="21">
        <v>2741</v>
      </c>
      <c r="N38" s="77">
        <v>2891</v>
      </c>
      <c r="O38" s="75">
        <v>29439</v>
      </c>
      <c r="P38" s="75">
        <v>1416</v>
      </c>
      <c r="Q38" s="75">
        <v>2740</v>
      </c>
      <c r="R38" s="22" t="s">
        <v>22</v>
      </c>
    </row>
    <row r="39" spans="1:25" ht="12.75" hidden="1" thickBot="1" x14ac:dyDescent="0.25">
      <c r="A39" s="125">
        <v>40725</v>
      </c>
      <c r="B39" s="50">
        <v>0.67741935483870963</v>
      </c>
      <c r="C39" s="20">
        <v>39636</v>
      </c>
      <c r="D39" s="20">
        <v>561</v>
      </c>
      <c r="E39" s="21">
        <v>32736</v>
      </c>
      <c r="F39" s="20">
        <v>487</v>
      </c>
      <c r="G39" s="20">
        <v>155</v>
      </c>
      <c r="H39" s="20">
        <v>2726</v>
      </c>
      <c r="I39" s="21">
        <v>942</v>
      </c>
      <c r="J39" s="21">
        <v>567</v>
      </c>
      <c r="K39" s="21">
        <v>1376</v>
      </c>
      <c r="L39" s="21">
        <v>86</v>
      </c>
      <c r="M39" s="21">
        <v>2885</v>
      </c>
      <c r="N39" s="77">
        <v>3040</v>
      </c>
      <c r="O39" s="75">
        <v>33223</v>
      </c>
      <c r="P39" s="75">
        <v>1509</v>
      </c>
      <c r="Q39" s="75">
        <v>2885</v>
      </c>
      <c r="R39" s="22" t="s">
        <v>23</v>
      </c>
    </row>
    <row r="40" spans="1:25" ht="12.75" hidden="1" thickBot="1" x14ac:dyDescent="0.25">
      <c r="A40" s="125">
        <v>40756</v>
      </c>
      <c r="B40" s="50">
        <v>0.74193548387096775</v>
      </c>
      <c r="C40" s="20">
        <v>38423</v>
      </c>
      <c r="D40" s="20">
        <v>612</v>
      </c>
      <c r="E40" s="21">
        <v>31667</v>
      </c>
      <c r="F40" s="20">
        <v>559</v>
      </c>
      <c r="G40" s="20">
        <v>108</v>
      </c>
      <c r="H40" s="20">
        <v>2660</v>
      </c>
      <c r="I40" s="21">
        <v>956</v>
      </c>
      <c r="J40" s="21">
        <v>536</v>
      </c>
      <c r="K40" s="21">
        <v>1245</v>
      </c>
      <c r="L40" s="21">
        <v>80</v>
      </c>
      <c r="M40" s="21">
        <v>2737</v>
      </c>
      <c r="N40" s="77">
        <v>2845</v>
      </c>
      <c r="O40" s="75">
        <v>32226</v>
      </c>
      <c r="P40" s="75">
        <v>1492</v>
      </c>
      <c r="Q40" s="75">
        <v>2737</v>
      </c>
      <c r="R40" s="22" t="s">
        <v>22</v>
      </c>
    </row>
    <row r="41" spans="1:25" ht="12.75" hidden="1" thickBot="1" x14ac:dyDescent="0.25">
      <c r="A41" s="126">
        <v>40787</v>
      </c>
      <c r="B41" s="50">
        <v>0.73333333333333328</v>
      </c>
      <c r="C41" s="20">
        <v>37290</v>
      </c>
      <c r="D41" s="20">
        <v>516</v>
      </c>
      <c r="E41" s="21">
        <v>30191</v>
      </c>
      <c r="F41" s="20">
        <v>478</v>
      </c>
      <c r="G41" s="20">
        <v>141</v>
      </c>
      <c r="H41" s="20">
        <v>2754</v>
      </c>
      <c r="I41" s="21">
        <v>1025</v>
      </c>
      <c r="J41" s="21">
        <v>609</v>
      </c>
      <c r="K41" s="21">
        <v>1465</v>
      </c>
      <c r="L41" s="21">
        <v>112</v>
      </c>
      <c r="M41" s="21">
        <v>3099</v>
      </c>
      <c r="N41" s="77">
        <v>3239</v>
      </c>
      <c r="O41" s="75">
        <v>30669</v>
      </c>
      <c r="P41" s="75">
        <v>1634</v>
      </c>
      <c r="Q41" s="75">
        <v>3099</v>
      </c>
      <c r="R41" s="22" t="s">
        <v>22</v>
      </c>
    </row>
    <row r="42" spans="1:25" ht="12.75" hidden="1" thickBot="1" x14ac:dyDescent="0.25">
      <c r="A42" s="125">
        <v>40817</v>
      </c>
      <c r="B42" s="50">
        <v>0.64516129032258063</v>
      </c>
      <c r="C42" s="20">
        <v>38462</v>
      </c>
      <c r="D42" s="20">
        <v>278</v>
      </c>
      <c r="E42" s="21">
        <v>32013</v>
      </c>
      <c r="F42" s="20">
        <v>425</v>
      </c>
      <c r="G42" s="20">
        <v>134</v>
      </c>
      <c r="H42" s="20">
        <v>2719</v>
      </c>
      <c r="I42" s="21">
        <v>924</v>
      </c>
      <c r="J42" s="21">
        <v>556</v>
      </c>
      <c r="K42" s="21">
        <v>1337</v>
      </c>
      <c r="L42" s="21">
        <v>76</v>
      </c>
      <c r="M42" s="21">
        <v>2817</v>
      </c>
      <c r="N42" s="112">
        <v>2951</v>
      </c>
      <c r="O42" s="75">
        <v>32438</v>
      </c>
      <c r="P42" s="75">
        <v>1480</v>
      </c>
      <c r="Q42" s="75">
        <v>2817</v>
      </c>
      <c r="R42" s="22" t="s">
        <v>23</v>
      </c>
    </row>
    <row r="43" spans="1:25" ht="12.75" hidden="1" thickBot="1" x14ac:dyDescent="0.25">
      <c r="A43" s="128">
        <v>40848</v>
      </c>
      <c r="B43" s="50">
        <v>0.7</v>
      </c>
      <c r="C43" s="24">
        <v>34161</v>
      </c>
      <c r="D43" s="24">
        <v>103</v>
      </c>
      <c r="E43" s="25">
        <v>28239</v>
      </c>
      <c r="F43" s="25">
        <v>311</v>
      </c>
      <c r="G43" s="25">
        <v>85</v>
      </c>
      <c r="H43" s="25">
        <v>2490</v>
      </c>
      <c r="I43" s="25">
        <v>925</v>
      </c>
      <c r="J43" s="25">
        <v>574</v>
      </c>
      <c r="K43" s="25">
        <v>1387</v>
      </c>
      <c r="L43" s="25">
        <v>46</v>
      </c>
      <c r="M43" s="25">
        <v>2886</v>
      </c>
      <c r="N43" s="25">
        <v>2971</v>
      </c>
      <c r="O43" s="75">
        <v>28550</v>
      </c>
      <c r="P43" s="75">
        <v>1499</v>
      </c>
      <c r="Q43" s="75">
        <v>2886</v>
      </c>
      <c r="R43" s="22" t="s">
        <v>22</v>
      </c>
    </row>
    <row r="44" spans="1:25" ht="12.75" hidden="1" thickBot="1" x14ac:dyDescent="0.25">
      <c r="A44" s="129">
        <v>40878</v>
      </c>
      <c r="B44" s="61">
        <v>0.67741935483870963</v>
      </c>
      <c r="C44" s="110">
        <v>32599</v>
      </c>
      <c r="D44" s="110">
        <v>34</v>
      </c>
      <c r="E44" s="111">
        <v>27714</v>
      </c>
      <c r="F44" s="111">
        <v>213</v>
      </c>
      <c r="G44" s="111">
        <v>73</v>
      </c>
      <c r="H44" s="111">
        <v>2280</v>
      </c>
      <c r="I44" s="111">
        <v>795</v>
      </c>
      <c r="J44" s="111">
        <v>424</v>
      </c>
      <c r="K44" s="111">
        <v>1031</v>
      </c>
      <c r="L44" s="111">
        <v>33</v>
      </c>
      <c r="M44" s="111">
        <v>2251</v>
      </c>
      <c r="N44" s="111">
        <v>2324</v>
      </c>
      <c r="O44" s="101">
        <v>27927</v>
      </c>
      <c r="P44" s="101">
        <v>1219</v>
      </c>
      <c r="Q44" s="101">
        <v>2250</v>
      </c>
      <c r="R44" s="43" t="s">
        <v>23</v>
      </c>
    </row>
    <row r="45" spans="1:25" s="10" customFormat="1" ht="12.95" customHeight="1" thickTop="1" thickBot="1" x14ac:dyDescent="0.25">
      <c r="A45" s="274">
        <v>40544</v>
      </c>
      <c r="B45" s="116">
        <v>0.68774961597542239</v>
      </c>
      <c r="C45" s="114">
        <v>35421.833333333336</v>
      </c>
      <c r="D45" s="114">
        <v>331.75</v>
      </c>
      <c r="E45" s="114">
        <v>29311.333333333332</v>
      </c>
      <c r="F45" s="114">
        <v>375.75</v>
      </c>
      <c r="G45" s="114">
        <v>107.75</v>
      </c>
      <c r="H45" s="114">
        <v>2499</v>
      </c>
      <c r="I45" s="114">
        <v>897.5</v>
      </c>
      <c r="J45" s="114">
        <v>531.91666666666663</v>
      </c>
      <c r="K45" s="114">
        <v>1303</v>
      </c>
      <c r="L45" s="114">
        <v>63.75</v>
      </c>
      <c r="M45" s="114">
        <v>2732.5</v>
      </c>
      <c r="N45" s="113">
        <v>2840.3333333333335</v>
      </c>
      <c r="O45" s="144">
        <v>29687.083333333332</v>
      </c>
      <c r="P45" s="144">
        <v>1429.4166666666667</v>
      </c>
      <c r="Q45" s="144">
        <v>2732.4166666666665</v>
      </c>
      <c r="R45" s="42"/>
      <c r="U45" s="1"/>
      <c r="V45" s="1"/>
      <c r="W45" s="1"/>
      <c r="X45" s="1"/>
      <c r="Y45" s="1"/>
    </row>
    <row r="46" spans="1:25" ht="12.75" hidden="1" thickBot="1" x14ac:dyDescent="0.25">
      <c r="A46" s="126">
        <v>40909</v>
      </c>
      <c r="B46" s="50">
        <v>0.67741935483870963</v>
      </c>
      <c r="C46" s="20">
        <v>31538</v>
      </c>
      <c r="D46" s="20">
        <v>32</v>
      </c>
      <c r="E46" s="21">
        <v>26712</v>
      </c>
      <c r="F46" s="20">
        <v>182</v>
      </c>
      <c r="G46" s="20">
        <v>74</v>
      </c>
      <c r="H46" s="20">
        <v>2173</v>
      </c>
      <c r="I46" s="21">
        <v>770</v>
      </c>
      <c r="J46" s="21">
        <v>426</v>
      </c>
      <c r="K46" s="21">
        <v>1133</v>
      </c>
      <c r="L46" s="21">
        <v>35</v>
      </c>
      <c r="M46" s="21">
        <v>2328</v>
      </c>
      <c r="N46" s="21">
        <v>2403</v>
      </c>
      <c r="O46" s="74">
        <v>26894</v>
      </c>
      <c r="P46" s="74">
        <v>1196</v>
      </c>
      <c r="Q46" s="74">
        <v>2329</v>
      </c>
      <c r="R46" s="40" t="s">
        <v>23</v>
      </c>
    </row>
    <row r="47" spans="1:25" ht="12.75" hidden="1" thickBot="1" x14ac:dyDescent="0.25">
      <c r="A47" s="130">
        <v>40940</v>
      </c>
      <c r="B47" s="50">
        <v>0.72413793103448276</v>
      </c>
      <c r="C47" s="20">
        <v>32675</v>
      </c>
      <c r="D47" s="20">
        <v>28</v>
      </c>
      <c r="E47" s="21">
        <v>27585</v>
      </c>
      <c r="F47" s="20">
        <v>199</v>
      </c>
      <c r="G47" s="20">
        <v>77</v>
      </c>
      <c r="H47" s="20">
        <v>2284</v>
      </c>
      <c r="I47" s="21">
        <v>787</v>
      </c>
      <c r="J47" s="21">
        <v>448</v>
      </c>
      <c r="K47" s="21">
        <v>1245</v>
      </c>
      <c r="L47" s="21">
        <v>21</v>
      </c>
      <c r="M47" s="21">
        <v>2480</v>
      </c>
      <c r="N47" s="21">
        <v>2558</v>
      </c>
      <c r="O47" s="75">
        <v>27784</v>
      </c>
      <c r="P47" s="75">
        <v>1235</v>
      </c>
      <c r="Q47" s="75">
        <v>2480</v>
      </c>
      <c r="R47" s="22" t="s">
        <v>66</v>
      </c>
    </row>
    <row r="48" spans="1:25" ht="12.75" hidden="1" thickBot="1" x14ac:dyDescent="0.25">
      <c r="A48" s="126">
        <v>40969</v>
      </c>
      <c r="B48" s="50">
        <v>0.70967741935483875</v>
      </c>
      <c r="C48" s="20">
        <v>34519</v>
      </c>
      <c r="D48" s="20">
        <v>213</v>
      </c>
      <c r="E48" s="21">
        <v>28499</v>
      </c>
      <c r="F48" s="20">
        <v>329</v>
      </c>
      <c r="G48" s="20">
        <v>65</v>
      </c>
      <c r="H48" s="20">
        <v>2486</v>
      </c>
      <c r="I48" s="21">
        <v>906</v>
      </c>
      <c r="J48" s="21">
        <v>548</v>
      </c>
      <c r="K48" s="21">
        <v>1440</v>
      </c>
      <c r="L48" s="21">
        <v>34</v>
      </c>
      <c r="M48" s="21">
        <v>2894</v>
      </c>
      <c r="N48" s="21">
        <v>2958</v>
      </c>
      <c r="O48" s="75">
        <v>28828</v>
      </c>
      <c r="P48" s="75">
        <v>1454</v>
      </c>
      <c r="Q48" s="75">
        <v>2894</v>
      </c>
      <c r="R48" s="22" t="s">
        <v>23</v>
      </c>
    </row>
    <row r="49" spans="1:25" ht="12.75" hidden="1" thickBot="1" x14ac:dyDescent="0.25">
      <c r="A49" s="126">
        <v>41000</v>
      </c>
      <c r="B49" s="50">
        <v>0.6333333333333333</v>
      </c>
      <c r="C49" s="20">
        <v>34597</v>
      </c>
      <c r="D49" s="20">
        <v>255</v>
      </c>
      <c r="E49" s="21">
        <v>28577</v>
      </c>
      <c r="F49" s="20">
        <v>387</v>
      </c>
      <c r="G49" s="20">
        <v>86</v>
      </c>
      <c r="H49" s="20">
        <v>2548</v>
      </c>
      <c r="I49" s="21">
        <v>862</v>
      </c>
      <c r="J49" s="21">
        <v>514</v>
      </c>
      <c r="K49" s="21">
        <v>1326</v>
      </c>
      <c r="L49" s="21">
        <v>44</v>
      </c>
      <c r="M49" s="21">
        <v>2702</v>
      </c>
      <c r="N49" s="21">
        <v>2787</v>
      </c>
      <c r="O49" s="75">
        <v>28964</v>
      </c>
      <c r="P49" s="75">
        <v>1376</v>
      </c>
      <c r="Q49" s="75">
        <v>2702</v>
      </c>
      <c r="R49" s="22" t="s">
        <v>22</v>
      </c>
    </row>
    <row r="50" spans="1:25" ht="12.75" hidden="1" thickBot="1" x14ac:dyDescent="0.25">
      <c r="A50" s="126">
        <v>41030</v>
      </c>
      <c r="B50" s="50">
        <v>0.64516129032258063</v>
      </c>
      <c r="C50" s="20">
        <v>35800</v>
      </c>
      <c r="D50" s="20">
        <v>580</v>
      </c>
      <c r="E50" s="21">
        <v>29078</v>
      </c>
      <c r="F50" s="20">
        <v>459</v>
      </c>
      <c r="G50" s="20">
        <v>150</v>
      </c>
      <c r="H50" s="20">
        <v>2682</v>
      </c>
      <c r="I50" s="21">
        <v>897</v>
      </c>
      <c r="J50" s="21">
        <v>534</v>
      </c>
      <c r="K50" s="21">
        <v>1374</v>
      </c>
      <c r="L50" s="21">
        <v>47</v>
      </c>
      <c r="M50" s="21">
        <v>2805</v>
      </c>
      <c r="N50" s="21">
        <v>2954</v>
      </c>
      <c r="O50" s="75">
        <v>29537</v>
      </c>
      <c r="P50" s="75">
        <v>1431</v>
      </c>
      <c r="Q50" s="75">
        <v>2805</v>
      </c>
      <c r="R50" s="22" t="s">
        <v>23</v>
      </c>
    </row>
    <row r="51" spans="1:25" ht="12.75" hidden="1" thickBot="1" x14ac:dyDescent="0.25">
      <c r="A51" s="126">
        <v>41061</v>
      </c>
      <c r="B51" s="50">
        <v>0.66666666666666663</v>
      </c>
      <c r="C51" s="20">
        <v>35879</v>
      </c>
      <c r="D51" s="20">
        <v>603</v>
      </c>
      <c r="E51" s="21">
        <v>28945</v>
      </c>
      <c r="F51" s="20">
        <v>469</v>
      </c>
      <c r="G51" s="20">
        <v>162</v>
      </c>
      <c r="H51" s="20">
        <v>2720</v>
      </c>
      <c r="I51" s="21">
        <v>941</v>
      </c>
      <c r="J51" s="21">
        <v>554</v>
      </c>
      <c r="K51" s="21">
        <v>1437</v>
      </c>
      <c r="L51" s="21">
        <v>49</v>
      </c>
      <c r="M51" s="21">
        <v>2932</v>
      </c>
      <c r="N51" s="21">
        <v>3094</v>
      </c>
      <c r="O51" s="75">
        <v>29414</v>
      </c>
      <c r="P51" s="75">
        <v>1495</v>
      </c>
      <c r="Q51" s="75">
        <v>2932</v>
      </c>
      <c r="R51" s="22" t="s">
        <v>22</v>
      </c>
    </row>
    <row r="52" spans="1:25" ht="12.75" hidden="1" thickBot="1" x14ac:dyDescent="0.25">
      <c r="A52" s="126">
        <v>41091</v>
      </c>
      <c r="B52" s="50">
        <v>0.70967741935483875</v>
      </c>
      <c r="C52" s="20">
        <v>38570</v>
      </c>
      <c r="D52" s="20">
        <v>566</v>
      </c>
      <c r="E52" s="21">
        <v>31502</v>
      </c>
      <c r="F52" s="20">
        <v>477</v>
      </c>
      <c r="G52" s="20">
        <v>145</v>
      </c>
      <c r="H52" s="20">
        <v>2843</v>
      </c>
      <c r="I52" s="21">
        <v>949</v>
      </c>
      <c r="J52" s="21">
        <v>575</v>
      </c>
      <c r="K52" s="21">
        <v>1464</v>
      </c>
      <c r="L52" s="21">
        <v>50</v>
      </c>
      <c r="M52" s="21">
        <v>2988</v>
      </c>
      <c r="N52" s="21">
        <v>3133</v>
      </c>
      <c r="O52" s="75">
        <v>31979</v>
      </c>
      <c r="P52" s="75">
        <v>1524</v>
      </c>
      <c r="Q52" s="75">
        <v>2988</v>
      </c>
      <c r="R52" s="22" t="s">
        <v>23</v>
      </c>
    </row>
    <row r="53" spans="1:25" ht="12.75" hidden="1" thickBot="1" x14ac:dyDescent="0.25">
      <c r="A53" s="126">
        <v>41122</v>
      </c>
      <c r="B53" s="50">
        <v>0.74193548387096775</v>
      </c>
      <c r="C53" s="20">
        <v>37170</v>
      </c>
      <c r="D53" s="20">
        <v>670</v>
      </c>
      <c r="E53" s="21">
        <v>30451</v>
      </c>
      <c r="F53" s="20">
        <v>547</v>
      </c>
      <c r="G53" s="20">
        <v>124</v>
      </c>
      <c r="H53" s="20">
        <v>2675</v>
      </c>
      <c r="I53" s="21">
        <v>894</v>
      </c>
      <c r="J53" s="21">
        <v>510</v>
      </c>
      <c r="K53" s="21">
        <v>1249</v>
      </c>
      <c r="L53" s="21">
        <v>50</v>
      </c>
      <c r="M53" s="21">
        <v>2653</v>
      </c>
      <c r="N53" s="21">
        <v>2777</v>
      </c>
      <c r="O53" s="75">
        <v>30998</v>
      </c>
      <c r="P53" s="75">
        <v>1404</v>
      </c>
      <c r="Q53" s="75">
        <v>2653</v>
      </c>
      <c r="R53" s="22" t="s">
        <v>23</v>
      </c>
    </row>
    <row r="54" spans="1:25" ht="12.75" hidden="1" thickBot="1" x14ac:dyDescent="0.25">
      <c r="A54" s="131">
        <v>41153</v>
      </c>
      <c r="B54" s="50">
        <v>0.66666666666666663</v>
      </c>
      <c r="C54" s="20">
        <v>36160</v>
      </c>
      <c r="D54" s="20">
        <v>493</v>
      </c>
      <c r="E54" s="21">
        <v>29330</v>
      </c>
      <c r="F54" s="20">
        <v>455</v>
      </c>
      <c r="G54" s="20">
        <v>337</v>
      </c>
      <c r="H54" s="20">
        <v>2739</v>
      </c>
      <c r="I54" s="21">
        <v>863</v>
      </c>
      <c r="J54" s="21">
        <v>541</v>
      </c>
      <c r="K54" s="21">
        <v>1354</v>
      </c>
      <c r="L54" s="21">
        <v>47</v>
      </c>
      <c r="M54" s="21">
        <v>2758</v>
      </c>
      <c r="N54" s="21">
        <v>3095</v>
      </c>
      <c r="O54" s="75">
        <v>29785</v>
      </c>
      <c r="P54" s="75">
        <v>1404</v>
      </c>
      <c r="Q54" s="75">
        <v>2758</v>
      </c>
      <c r="R54" s="22" t="s">
        <v>22</v>
      </c>
    </row>
    <row r="55" spans="1:25" ht="12.75" hidden="1" thickBot="1" x14ac:dyDescent="0.25">
      <c r="A55" s="126">
        <v>41183</v>
      </c>
      <c r="B55" s="50">
        <v>0.70967741935483875</v>
      </c>
      <c r="C55" s="20">
        <v>36033</v>
      </c>
      <c r="D55" s="20">
        <v>260</v>
      </c>
      <c r="E55" s="21">
        <v>29467</v>
      </c>
      <c r="F55" s="20">
        <v>391</v>
      </c>
      <c r="G55" s="20">
        <v>176</v>
      </c>
      <c r="H55" s="20">
        <v>2781</v>
      </c>
      <c r="I55" s="21">
        <v>919</v>
      </c>
      <c r="J55" s="21">
        <v>581</v>
      </c>
      <c r="K55" s="21">
        <v>1422</v>
      </c>
      <c r="L55" s="21">
        <v>36</v>
      </c>
      <c r="M55" s="21">
        <v>2922</v>
      </c>
      <c r="N55" s="21">
        <v>3097</v>
      </c>
      <c r="O55" s="75">
        <v>29858</v>
      </c>
      <c r="P55" s="75">
        <v>1500</v>
      </c>
      <c r="Q55" s="75">
        <v>2922</v>
      </c>
      <c r="R55" s="22" t="s">
        <v>23</v>
      </c>
    </row>
    <row r="56" spans="1:25" ht="12" hidden="1" customHeight="1" x14ac:dyDescent="0.2">
      <c r="A56" s="126">
        <v>41214</v>
      </c>
      <c r="B56" s="50">
        <v>0.7</v>
      </c>
      <c r="C56" s="20">
        <v>33239</v>
      </c>
      <c r="D56" s="20">
        <v>86</v>
      </c>
      <c r="E56" s="21">
        <v>27481</v>
      </c>
      <c r="F56" s="20">
        <v>295</v>
      </c>
      <c r="G56" s="20">
        <v>74</v>
      </c>
      <c r="H56" s="20">
        <v>2475</v>
      </c>
      <c r="I56" s="21">
        <v>878</v>
      </c>
      <c r="J56" s="21">
        <v>533</v>
      </c>
      <c r="K56" s="21">
        <v>1374</v>
      </c>
      <c r="L56" s="21">
        <v>43</v>
      </c>
      <c r="M56" s="21">
        <v>2784</v>
      </c>
      <c r="N56" s="21">
        <v>2859</v>
      </c>
      <c r="O56" s="75">
        <v>27776</v>
      </c>
      <c r="P56" s="75">
        <v>1411</v>
      </c>
      <c r="Q56" s="75">
        <v>2785</v>
      </c>
      <c r="R56" s="22" t="s">
        <v>22</v>
      </c>
    </row>
    <row r="57" spans="1:25" ht="12" hidden="1" customHeight="1" thickBot="1" x14ac:dyDescent="0.25">
      <c r="A57" s="127">
        <v>41244</v>
      </c>
      <c r="B57" s="61">
        <v>0.61290322580645162</v>
      </c>
      <c r="C57" s="110">
        <v>30656</v>
      </c>
      <c r="D57" s="110">
        <v>29</v>
      </c>
      <c r="E57" s="111">
        <v>26249</v>
      </c>
      <c r="F57" s="110">
        <v>186</v>
      </c>
      <c r="G57" s="110">
        <v>105</v>
      </c>
      <c r="H57" s="110">
        <v>2150</v>
      </c>
      <c r="I57" s="111">
        <v>671</v>
      </c>
      <c r="J57" s="111">
        <v>347</v>
      </c>
      <c r="K57" s="111">
        <v>897</v>
      </c>
      <c r="L57" s="111">
        <v>22</v>
      </c>
      <c r="M57" s="111">
        <v>1916</v>
      </c>
      <c r="N57" s="111">
        <v>2021</v>
      </c>
      <c r="O57" s="101">
        <v>26435</v>
      </c>
      <c r="P57" s="101">
        <v>1018</v>
      </c>
      <c r="Q57" s="101">
        <v>1915</v>
      </c>
      <c r="R57" s="43" t="s">
        <v>23</v>
      </c>
    </row>
    <row r="58" spans="1:25" s="10" customFormat="1" ht="12" customHeight="1" thickTop="1" thickBot="1" x14ac:dyDescent="0.25">
      <c r="A58" s="274">
        <v>40909</v>
      </c>
      <c r="B58" s="116">
        <v>0.6831046842170313</v>
      </c>
      <c r="C58" s="114">
        <v>34736.333333333336</v>
      </c>
      <c r="D58" s="114">
        <v>317.91666666666669</v>
      </c>
      <c r="E58" s="114">
        <v>28656.333333333332</v>
      </c>
      <c r="F58" s="114">
        <v>364.66666666666669</v>
      </c>
      <c r="G58" s="114">
        <v>131.25</v>
      </c>
      <c r="H58" s="114">
        <v>2546.3333333333335</v>
      </c>
      <c r="I58" s="114">
        <v>861.41666666666663</v>
      </c>
      <c r="J58" s="114">
        <v>509.25</v>
      </c>
      <c r="K58" s="114">
        <v>1309.5833333333333</v>
      </c>
      <c r="L58" s="114">
        <v>39.833333333333336</v>
      </c>
      <c r="M58" s="114">
        <v>2680.1666666666665</v>
      </c>
      <c r="N58" s="113">
        <v>2811.3333333333335</v>
      </c>
      <c r="O58" s="144">
        <v>29021</v>
      </c>
      <c r="P58" s="144">
        <v>1370.6666666666667</v>
      </c>
      <c r="Q58" s="145">
        <v>2680.25</v>
      </c>
      <c r="R58" s="42"/>
      <c r="U58" s="1"/>
      <c r="V58" s="1"/>
      <c r="W58" s="1"/>
      <c r="X58" s="1"/>
      <c r="Y58" s="1"/>
    </row>
    <row r="59" spans="1:25" s="10" customFormat="1" ht="12" hidden="1" customHeight="1" x14ac:dyDescent="0.2">
      <c r="A59" s="126">
        <v>41275</v>
      </c>
      <c r="B59" s="50">
        <v>0.70967741935483875</v>
      </c>
      <c r="C59" s="20">
        <v>31059</v>
      </c>
      <c r="D59" s="20">
        <v>34</v>
      </c>
      <c r="E59" s="21">
        <v>26137</v>
      </c>
      <c r="F59" s="20">
        <v>181</v>
      </c>
      <c r="G59" s="20">
        <v>97</v>
      </c>
      <c r="H59" s="20">
        <v>2234</v>
      </c>
      <c r="I59" s="21">
        <v>757</v>
      </c>
      <c r="J59" s="21">
        <v>427</v>
      </c>
      <c r="K59" s="21">
        <v>1173</v>
      </c>
      <c r="L59" s="21">
        <v>20</v>
      </c>
      <c r="M59" s="21">
        <v>2357</v>
      </c>
      <c r="N59" s="21">
        <v>2454</v>
      </c>
      <c r="O59" s="74">
        <v>26318</v>
      </c>
      <c r="P59" s="74">
        <v>1184</v>
      </c>
      <c r="Q59" s="74">
        <v>2357</v>
      </c>
      <c r="R59" s="40" t="s">
        <v>23</v>
      </c>
      <c r="U59" s="1"/>
      <c r="V59" s="1"/>
      <c r="W59" s="1"/>
      <c r="X59" s="1"/>
      <c r="Y59" s="1"/>
    </row>
    <row r="60" spans="1:25" s="10" customFormat="1" ht="12" hidden="1" customHeight="1" x14ac:dyDescent="0.2">
      <c r="A60" s="126">
        <v>41306</v>
      </c>
      <c r="B60" s="50">
        <v>0.7142857142857143</v>
      </c>
      <c r="C60" s="20">
        <v>32070</v>
      </c>
      <c r="D60" s="20">
        <v>21</v>
      </c>
      <c r="E60" s="21">
        <v>26949</v>
      </c>
      <c r="F60" s="20">
        <v>181</v>
      </c>
      <c r="G60" s="20">
        <v>104</v>
      </c>
      <c r="H60" s="20">
        <v>2326</v>
      </c>
      <c r="I60" s="21">
        <v>762</v>
      </c>
      <c r="J60" s="21">
        <v>439</v>
      </c>
      <c r="K60" s="21">
        <v>1266</v>
      </c>
      <c r="L60" s="21">
        <v>22</v>
      </c>
      <c r="M60" s="21">
        <v>2466</v>
      </c>
      <c r="N60" s="21">
        <v>2570</v>
      </c>
      <c r="O60" s="75">
        <v>27130</v>
      </c>
      <c r="P60" s="75">
        <v>1201</v>
      </c>
      <c r="Q60" s="75">
        <v>2467</v>
      </c>
      <c r="R60" s="22" t="s">
        <v>24</v>
      </c>
      <c r="U60" s="1"/>
      <c r="V60" s="1"/>
      <c r="W60" s="1"/>
      <c r="X60" s="1"/>
      <c r="Y60" s="1"/>
    </row>
    <row r="61" spans="1:25" s="10" customFormat="1" ht="12" hidden="1" customHeight="1" x14ac:dyDescent="0.2">
      <c r="A61" s="126">
        <v>41334</v>
      </c>
      <c r="B61" s="50">
        <v>0.64516129032258063</v>
      </c>
      <c r="C61" s="20">
        <v>33440</v>
      </c>
      <c r="D61" s="20">
        <v>67</v>
      </c>
      <c r="E61" s="21">
        <v>28028</v>
      </c>
      <c r="F61" s="20">
        <v>281</v>
      </c>
      <c r="G61" s="20">
        <v>93</v>
      </c>
      <c r="H61" s="20">
        <v>2417</v>
      </c>
      <c r="I61" s="21">
        <v>794</v>
      </c>
      <c r="J61" s="21">
        <v>468</v>
      </c>
      <c r="K61" s="21">
        <v>1267</v>
      </c>
      <c r="L61" s="21">
        <v>25</v>
      </c>
      <c r="M61" s="21">
        <v>2528</v>
      </c>
      <c r="N61" s="21">
        <v>2621</v>
      </c>
      <c r="O61" s="75">
        <v>28309</v>
      </c>
      <c r="P61" s="75">
        <v>1262</v>
      </c>
      <c r="Q61" s="75">
        <v>2529</v>
      </c>
      <c r="R61" s="22" t="s">
        <v>23</v>
      </c>
      <c r="U61" s="1"/>
      <c r="V61" s="1"/>
      <c r="W61" s="1"/>
      <c r="X61" s="1"/>
      <c r="Y61" s="1"/>
    </row>
    <row r="62" spans="1:25" s="10" customFormat="1" ht="12" hidden="1" customHeight="1" x14ac:dyDescent="0.2">
      <c r="A62" s="126">
        <v>41365</v>
      </c>
      <c r="B62" s="50">
        <v>0.7</v>
      </c>
      <c r="C62" s="20">
        <v>35089</v>
      </c>
      <c r="D62" s="20">
        <v>236</v>
      </c>
      <c r="E62" s="21">
        <v>28762</v>
      </c>
      <c r="F62" s="20">
        <v>354</v>
      </c>
      <c r="G62" s="20">
        <v>135</v>
      </c>
      <c r="H62" s="20">
        <v>2656</v>
      </c>
      <c r="I62" s="21">
        <v>910</v>
      </c>
      <c r="J62" s="21">
        <v>560</v>
      </c>
      <c r="K62" s="21">
        <v>1440</v>
      </c>
      <c r="L62" s="21">
        <v>36</v>
      </c>
      <c r="M62" s="21">
        <v>2910</v>
      </c>
      <c r="N62" s="21">
        <v>3046</v>
      </c>
      <c r="O62" s="75">
        <v>29116</v>
      </c>
      <c r="P62" s="75">
        <v>1470</v>
      </c>
      <c r="Q62" s="75">
        <v>2910</v>
      </c>
      <c r="R62" s="22" t="s">
        <v>22</v>
      </c>
      <c r="U62" s="1"/>
      <c r="V62" s="1"/>
      <c r="W62" s="1"/>
      <c r="X62" s="1"/>
      <c r="Y62" s="1"/>
    </row>
    <row r="63" spans="1:25" s="10" customFormat="1" ht="12" hidden="1" customHeight="1" x14ac:dyDescent="0.2">
      <c r="A63" s="126">
        <v>41395</v>
      </c>
      <c r="B63" s="50">
        <v>0.61290322580645162</v>
      </c>
      <c r="C63" s="20">
        <v>34054</v>
      </c>
      <c r="D63" s="21">
        <v>388</v>
      </c>
      <c r="E63" s="21">
        <v>27819</v>
      </c>
      <c r="F63" s="20">
        <v>455</v>
      </c>
      <c r="G63" s="20">
        <v>177</v>
      </c>
      <c r="H63" s="20">
        <v>2563</v>
      </c>
      <c r="I63" s="21">
        <v>812</v>
      </c>
      <c r="J63" s="21">
        <v>498</v>
      </c>
      <c r="K63" s="21">
        <v>1300</v>
      </c>
      <c r="L63" s="21">
        <v>42</v>
      </c>
      <c r="M63" s="21">
        <v>2610</v>
      </c>
      <c r="N63" s="21">
        <v>2786</v>
      </c>
      <c r="O63" s="75">
        <v>28274</v>
      </c>
      <c r="P63" s="75">
        <v>1310</v>
      </c>
      <c r="Q63" s="75">
        <v>2610</v>
      </c>
      <c r="R63" s="22" t="s">
        <v>23</v>
      </c>
      <c r="U63" s="1"/>
      <c r="V63" s="1"/>
      <c r="W63" s="1"/>
      <c r="X63" s="1"/>
      <c r="Y63" s="1"/>
    </row>
    <row r="64" spans="1:25" s="10" customFormat="1" ht="12" hidden="1" customHeight="1" x14ac:dyDescent="0.2">
      <c r="A64" s="126">
        <v>41426</v>
      </c>
      <c r="B64" s="50">
        <v>0.66666666666666663</v>
      </c>
      <c r="C64" s="21">
        <v>34850</v>
      </c>
      <c r="D64" s="20">
        <v>615</v>
      </c>
      <c r="E64" s="21">
        <v>28172</v>
      </c>
      <c r="F64" s="20">
        <v>413</v>
      </c>
      <c r="G64" s="20">
        <v>192</v>
      </c>
      <c r="H64" s="20">
        <v>2656</v>
      </c>
      <c r="I64" s="21">
        <v>853</v>
      </c>
      <c r="J64" s="21">
        <v>512</v>
      </c>
      <c r="K64" s="21">
        <v>1396</v>
      </c>
      <c r="L64" s="21">
        <v>41</v>
      </c>
      <c r="M64" s="21">
        <v>2761</v>
      </c>
      <c r="N64" s="21">
        <v>2953</v>
      </c>
      <c r="O64" s="75">
        <v>28585</v>
      </c>
      <c r="P64" s="75">
        <v>1365</v>
      </c>
      <c r="Q64" s="75">
        <v>2761</v>
      </c>
      <c r="R64" s="22" t="s">
        <v>22</v>
      </c>
      <c r="U64" s="1"/>
      <c r="V64" s="1"/>
      <c r="W64" s="1"/>
      <c r="X64" s="1"/>
      <c r="Y64" s="1"/>
    </row>
    <row r="65" spans="1:25" s="10" customFormat="1" ht="12" hidden="1" customHeight="1" x14ac:dyDescent="0.2">
      <c r="A65" s="126">
        <v>41456</v>
      </c>
      <c r="B65" s="50">
        <v>0.74193548387096775</v>
      </c>
      <c r="C65" s="20">
        <v>38619</v>
      </c>
      <c r="D65" s="20">
        <v>769</v>
      </c>
      <c r="E65" s="21">
        <v>31329</v>
      </c>
      <c r="F65" s="20">
        <v>494</v>
      </c>
      <c r="G65" s="20">
        <v>228</v>
      </c>
      <c r="H65" s="20">
        <v>2857</v>
      </c>
      <c r="I65" s="21">
        <v>945</v>
      </c>
      <c r="J65" s="21">
        <v>590</v>
      </c>
      <c r="K65" s="21">
        <v>1442</v>
      </c>
      <c r="L65" s="21">
        <v>55</v>
      </c>
      <c r="M65" s="21">
        <v>2978</v>
      </c>
      <c r="N65" s="21">
        <v>3295</v>
      </c>
      <c r="O65" s="75">
        <v>31823</v>
      </c>
      <c r="P65" s="75">
        <v>1535</v>
      </c>
      <c r="Q65" s="75">
        <v>2977</v>
      </c>
      <c r="R65" s="22" t="s">
        <v>65</v>
      </c>
      <c r="U65" s="1"/>
      <c r="V65" s="1"/>
      <c r="W65" s="1"/>
      <c r="X65" s="1"/>
      <c r="Y65" s="1"/>
    </row>
    <row r="66" spans="1:25" s="10" customFormat="1" ht="12" hidden="1" customHeight="1" x14ac:dyDescent="0.2">
      <c r="A66" s="126">
        <v>41487</v>
      </c>
      <c r="B66" s="50">
        <v>0.70967741935483875</v>
      </c>
      <c r="C66" s="20">
        <v>32457</v>
      </c>
      <c r="D66" s="20">
        <v>669</v>
      </c>
      <c r="E66" s="21">
        <v>26477</v>
      </c>
      <c r="F66" s="20">
        <v>429</v>
      </c>
      <c r="G66" s="20">
        <v>198</v>
      </c>
      <c r="H66" s="20">
        <v>2379</v>
      </c>
      <c r="I66" s="21">
        <v>747</v>
      </c>
      <c r="J66" s="21">
        <v>449</v>
      </c>
      <c r="K66" s="21">
        <v>1071</v>
      </c>
      <c r="L66" s="21">
        <v>38</v>
      </c>
      <c r="M66" s="21">
        <v>2267</v>
      </c>
      <c r="N66" s="21">
        <v>2465</v>
      </c>
      <c r="O66" s="75">
        <v>26906</v>
      </c>
      <c r="P66" s="75">
        <v>1196</v>
      </c>
      <c r="Q66" s="75">
        <v>2267</v>
      </c>
      <c r="R66" s="327" t="s">
        <v>95</v>
      </c>
      <c r="U66" s="1"/>
      <c r="V66" s="1"/>
      <c r="W66" s="1"/>
      <c r="X66" s="1"/>
      <c r="Y66" s="1"/>
    </row>
    <row r="67" spans="1:25" s="10" customFormat="1" ht="12" hidden="1" customHeight="1" x14ac:dyDescent="0.2">
      <c r="A67" s="126">
        <v>41518</v>
      </c>
      <c r="B67" s="50">
        <v>0.7</v>
      </c>
      <c r="C67" s="20">
        <v>35198</v>
      </c>
      <c r="D67" s="21">
        <v>550</v>
      </c>
      <c r="E67" s="21">
        <v>28631</v>
      </c>
      <c r="F67" s="20">
        <v>402</v>
      </c>
      <c r="G67" s="20">
        <v>185</v>
      </c>
      <c r="H67" s="20">
        <v>2696</v>
      </c>
      <c r="I67" s="21">
        <v>837</v>
      </c>
      <c r="J67" s="21">
        <v>508</v>
      </c>
      <c r="K67" s="21">
        <v>1356</v>
      </c>
      <c r="L67" s="21">
        <v>33</v>
      </c>
      <c r="M67" s="21">
        <v>2702</v>
      </c>
      <c r="N67" s="21">
        <v>2887</v>
      </c>
      <c r="O67" s="75">
        <v>29033</v>
      </c>
      <c r="P67" s="75">
        <v>1345</v>
      </c>
      <c r="Q67" s="75">
        <v>2701</v>
      </c>
      <c r="R67" s="328"/>
      <c r="U67" s="1"/>
      <c r="V67" s="1"/>
      <c r="W67" s="1"/>
      <c r="X67" s="1"/>
      <c r="Y67" s="1"/>
    </row>
    <row r="68" spans="1:25" s="10" customFormat="1" ht="12" hidden="1" customHeight="1" x14ac:dyDescent="0.2">
      <c r="A68" s="126">
        <v>41548</v>
      </c>
      <c r="B68" s="50">
        <v>0.70967741935483875</v>
      </c>
      <c r="C68" s="20">
        <v>35231</v>
      </c>
      <c r="D68" s="20">
        <v>269</v>
      </c>
      <c r="E68" s="21">
        <v>28538</v>
      </c>
      <c r="F68" s="20">
        <v>432</v>
      </c>
      <c r="G68" s="20">
        <v>151</v>
      </c>
      <c r="H68" s="20">
        <v>2899</v>
      </c>
      <c r="I68" s="21">
        <v>898</v>
      </c>
      <c r="J68" s="21">
        <v>533</v>
      </c>
      <c r="K68" s="21">
        <v>1369</v>
      </c>
      <c r="L68" s="21">
        <v>143</v>
      </c>
      <c r="M68" s="21">
        <v>2800</v>
      </c>
      <c r="N68" s="21">
        <v>2951</v>
      </c>
      <c r="O68" s="75">
        <v>28970</v>
      </c>
      <c r="P68" s="75">
        <v>1431</v>
      </c>
      <c r="Q68" s="75">
        <v>2800</v>
      </c>
      <c r="R68" s="329"/>
      <c r="U68" s="1"/>
      <c r="V68" s="1"/>
      <c r="W68" s="1"/>
      <c r="X68" s="1"/>
      <c r="Y68" s="1"/>
    </row>
    <row r="69" spans="1:25" s="10" customFormat="1" ht="12" hidden="1" customHeight="1" x14ac:dyDescent="0.2">
      <c r="A69" s="126">
        <v>41579</v>
      </c>
      <c r="B69" s="50">
        <v>0.66666666666666663</v>
      </c>
      <c r="C69" s="20">
        <v>32126</v>
      </c>
      <c r="D69" s="20">
        <v>63</v>
      </c>
      <c r="E69" s="21">
        <v>26504</v>
      </c>
      <c r="F69" s="20">
        <v>291</v>
      </c>
      <c r="G69" s="20">
        <v>105</v>
      </c>
      <c r="H69" s="20">
        <v>2444</v>
      </c>
      <c r="I69" s="21">
        <v>805</v>
      </c>
      <c r="J69" s="21">
        <v>511</v>
      </c>
      <c r="K69" s="21">
        <v>1371</v>
      </c>
      <c r="L69" s="21">
        <v>32</v>
      </c>
      <c r="M69" s="21">
        <v>2687</v>
      </c>
      <c r="N69" s="21">
        <v>2792</v>
      </c>
      <c r="O69" s="75">
        <v>26795</v>
      </c>
      <c r="P69" s="75">
        <v>1316</v>
      </c>
      <c r="Q69" s="75">
        <v>2687</v>
      </c>
      <c r="R69" s="22" t="s">
        <v>22</v>
      </c>
      <c r="U69" s="1"/>
      <c r="V69" s="1"/>
      <c r="W69" s="1"/>
      <c r="X69" s="1"/>
      <c r="Y69" s="1"/>
    </row>
    <row r="70" spans="1:25" s="10" customFormat="1" ht="12" hidden="1" customHeight="1" thickBot="1" x14ac:dyDescent="0.25">
      <c r="A70" s="127">
        <v>41609</v>
      </c>
      <c r="B70" s="61">
        <v>0.64516129032258063</v>
      </c>
      <c r="C70" s="110">
        <v>32013</v>
      </c>
      <c r="D70" s="110">
        <v>43</v>
      </c>
      <c r="E70" s="111">
        <v>27276</v>
      </c>
      <c r="F70" s="110">
        <v>218</v>
      </c>
      <c r="G70" s="110">
        <v>125</v>
      </c>
      <c r="H70" s="110">
        <v>2243</v>
      </c>
      <c r="I70" s="111">
        <v>667</v>
      </c>
      <c r="J70" s="111">
        <v>389</v>
      </c>
      <c r="K70" s="111">
        <v>1018</v>
      </c>
      <c r="L70" s="111">
        <v>33</v>
      </c>
      <c r="M70" s="111">
        <v>2074</v>
      </c>
      <c r="N70" s="111">
        <v>2199</v>
      </c>
      <c r="O70" s="101">
        <v>27494</v>
      </c>
      <c r="P70" s="101">
        <v>1056</v>
      </c>
      <c r="Q70" s="101">
        <v>2074</v>
      </c>
      <c r="R70" s="43" t="s">
        <v>23</v>
      </c>
      <c r="U70" s="1"/>
      <c r="V70" s="1"/>
      <c r="W70" s="1"/>
      <c r="X70" s="1"/>
      <c r="Y70" s="1"/>
    </row>
    <row r="71" spans="1:25" s="10" customFormat="1" ht="12" customHeight="1" thickTop="1" thickBot="1" x14ac:dyDescent="0.25">
      <c r="A71" s="274">
        <v>41275</v>
      </c>
      <c r="B71" s="116">
        <v>0.68515104966717877</v>
      </c>
      <c r="C71" s="114">
        <v>33850.5</v>
      </c>
      <c r="D71" s="114">
        <v>310.33333333333331</v>
      </c>
      <c r="E71" s="114">
        <v>27885.166666666668</v>
      </c>
      <c r="F71" s="114">
        <v>344.25</v>
      </c>
      <c r="G71" s="114">
        <v>149.16666666666666</v>
      </c>
      <c r="H71" s="114">
        <v>2530.8333333333335</v>
      </c>
      <c r="I71" s="114">
        <v>815.58333333333337</v>
      </c>
      <c r="J71" s="114">
        <v>490.33333333333331</v>
      </c>
      <c r="K71" s="114">
        <v>1289.0833333333333</v>
      </c>
      <c r="L71" s="114">
        <v>43.333333333333336</v>
      </c>
      <c r="M71" s="114">
        <v>2595</v>
      </c>
      <c r="N71" s="113">
        <v>2751.5833333333335</v>
      </c>
      <c r="O71" s="144">
        <v>28229.416666666668</v>
      </c>
      <c r="P71" s="144">
        <v>1305.9166666666667</v>
      </c>
      <c r="Q71" s="145">
        <v>2595</v>
      </c>
      <c r="R71" s="42"/>
      <c r="U71" s="1"/>
      <c r="V71" s="1"/>
      <c r="W71" s="1"/>
      <c r="X71" s="1"/>
      <c r="Y71" s="1"/>
    </row>
    <row r="72" spans="1:25" s="10" customFormat="1" ht="12" hidden="1" customHeight="1" x14ac:dyDescent="0.2">
      <c r="A72" s="126">
        <v>41640</v>
      </c>
      <c r="B72" s="50">
        <v>0.67741935483870963</v>
      </c>
      <c r="C72" s="20">
        <v>31400</v>
      </c>
      <c r="D72" s="20">
        <v>48</v>
      </c>
      <c r="E72" s="21">
        <v>26309</v>
      </c>
      <c r="F72" s="20">
        <v>197</v>
      </c>
      <c r="G72" s="20">
        <v>107</v>
      </c>
      <c r="H72" s="20">
        <v>2195</v>
      </c>
      <c r="I72" s="21">
        <v>729</v>
      </c>
      <c r="J72" s="21">
        <v>455</v>
      </c>
      <c r="K72" s="21">
        <v>1276</v>
      </c>
      <c r="L72" s="21">
        <v>83</v>
      </c>
      <c r="M72" s="21">
        <v>2460</v>
      </c>
      <c r="N72" s="21">
        <v>2567</v>
      </c>
      <c r="O72" s="74">
        <v>26506</v>
      </c>
      <c r="P72" s="74">
        <v>1184</v>
      </c>
      <c r="Q72" s="74">
        <v>2460</v>
      </c>
      <c r="R72" s="40" t="s">
        <v>23</v>
      </c>
      <c r="U72" s="1"/>
      <c r="V72" s="1"/>
      <c r="W72" s="1"/>
      <c r="X72" s="1"/>
      <c r="Y72" s="1"/>
    </row>
    <row r="73" spans="1:25" s="10" customFormat="1" ht="12" hidden="1" customHeight="1" x14ac:dyDescent="0.2">
      <c r="A73" s="126">
        <v>41671</v>
      </c>
      <c r="B73" s="50">
        <v>0.7142857142857143</v>
      </c>
      <c r="C73" s="20">
        <v>31090</v>
      </c>
      <c r="D73" s="20">
        <v>61</v>
      </c>
      <c r="E73" s="21">
        <v>26210</v>
      </c>
      <c r="F73" s="20">
        <v>201</v>
      </c>
      <c r="G73" s="20">
        <v>105</v>
      </c>
      <c r="H73" s="20">
        <v>2280</v>
      </c>
      <c r="I73" s="21">
        <v>631</v>
      </c>
      <c r="J73" s="21">
        <v>406</v>
      </c>
      <c r="K73" s="21">
        <v>1154</v>
      </c>
      <c r="L73" s="21">
        <v>43</v>
      </c>
      <c r="M73" s="21">
        <v>2191</v>
      </c>
      <c r="N73" s="21">
        <v>2296</v>
      </c>
      <c r="O73" s="75">
        <v>26411</v>
      </c>
      <c r="P73" s="75">
        <v>1037</v>
      </c>
      <c r="Q73" s="75">
        <v>2191</v>
      </c>
      <c r="R73" s="22" t="s">
        <v>24</v>
      </c>
      <c r="U73" s="1"/>
      <c r="V73" s="1"/>
      <c r="W73" s="1"/>
      <c r="X73" s="1"/>
      <c r="Y73" s="1"/>
    </row>
    <row r="74" spans="1:25" s="10" customFormat="1" ht="12" hidden="1" customHeight="1" x14ac:dyDescent="0.2">
      <c r="A74" s="126">
        <v>41699</v>
      </c>
      <c r="B74" s="50">
        <v>0.67741935483870963</v>
      </c>
      <c r="C74" s="20">
        <v>31698</v>
      </c>
      <c r="D74" s="20">
        <v>211</v>
      </c>
      <c r="E74" s="21">
        <v>26480</v>
      </c>
      <c r="F74" s="20">
        <v>275</v>
      </c>
      <c r="G74" s="20">
        <v>99</v>
      </c>
      <c r="H74" s="20">
        <v>2312</v>
      </c>
      <c r="I74" s="21">
        <v>650</v>
      </c>
      <c r="J74" s="21">
        <v>409</v>
      </c>
      <c r="K74" s="21">
        <v>1209</v>
      </c>
      <c r="L74" s="21">
        <v>52</v>
      </c>
      <c r="M74" s="21">
        <v>2268</v>
      </c>
      <c r="N74" s="21">
        <v>2367</v>
      </c>
      <c r="O74" s="75">
        <v>26755</v>
      </c>
      <c r="P74" s="75">
        <v>1059</v>
      </c>
      <c r="Q74" s="75">
        <v>2268</v>
      </c>
      <c r="R74" s="22" t="s">
        <v>23</v>
      </c>
      <c r="U74" s="1"/>
      <c r="V74" s="1"/>
      <c r="W74" s="1"/>
      <c r="X74" s="1"/>
      <c r="Y74" s="1"/>
    </row>
    <row r="75" spans="1:25" s="10" customFormat="1" ht="12" hidden="1" customHeight="1" x14ac:dyDescent="0.2">
      <c r="A75" s="126">
        <v>41730</v>
      </c>
      <c r="B75" s="50">
        <v>0.66666666666666663</v>
      </c>
      <c r="C75" s="20">
        <v>36993</v>
      </c>
      <c r="D75" s="20">
        <v>313</v>
      </c>
      <c r="E75" s="21">
        <v>30120</v>
      </c>
      <c r="F75" s="20">
        <v>511</v>
      </c>
      <c r="G75" s="20">
        <v>175</v>
      </c>
      <c r="H75" s="20">
        <v>2989</v>
      </c>
      <c r="I75" s="21">
        <v>853</v>
      </c>
      <c r="J75" s="21">
        <v>524</v>
      </c>
      <c r="K75" s="21">
        <v>1446</v>
      </c>
      <c r="L75" s="21">
        <v>63</v>
      </c>
      <c r="M75" s="21">
        <v>2823</v>
      </c>
      <c r="N75" s="21">
        <v>2998</v>
      </c>
      <c r="O75" s="75">
        <v>30631</v>
      </c>
      <c r="P75" s="75">
        <v>1377</v>
      </c>
      <c r="Q75" s="75">
        <v>2823</v>
      </c>
      <c r="R75" s="22" t="s">
        <v>64</v>
      </c>
      <c r="U75" s="1"/>
      <c r="V75" s="1"/>
      <c r="W75" s="1"/>
      <c r="X75" s="1"/>
      <c r="Y75" s="1"/>
    </row>
    <row r="76" spans="1:25" s="10" customFormat="1" ht="12" hidden="1" customHeight="1" x14ac:dyDescent="0.2">
      <c r="A76" s="126">
        <v>41760</v>
      </c>
      <c r="B76" s="50">
        <v>0.64516129032258063</v>
      </c>
      <c r="C76" s="20">
        <v>33731</v>
      </c>
      <c r="D76" s="20">
        <v>476</v>
      </c>
      <c r="E76" s="21">
        <v>27545</v>
      </c>
      <c r="F76" s="20">
        <v>380</v>
      </c>
      <c r="G76" s="20">
        <v>164</v>
      </c>
      <c r="H76" s="20">
        <v>2624</v>
      </c>
      <c r="I76" s="21">
        <v>692</v>
      </c>
      <c r="J76" s="21">
        <v>470</v>
      </c>
      <c r="K76" s="21">
        <v>1298</v>
      </c>
      <c r="L76" s="21">
        <v>63</v>
      </c>
      <c r="M76" s="21">
        <v>2460</v>
      </c>
      <c r="N76" s="21">
        <v>2624</v>
      </c>
      <c r="O76" s="75">
        <v>27925</v>
      </c>
      <c r="P76" s="75">
        <v>1162</v>
      </c>
      <c r="Q76" s="75">
        <v>2460</v>
      </c>
      <c r="R76" s="22" t="s">
        <v>23</v>
      </c>
      <c r="U76" s="1"/>
      <c r="V76" s="1"/>
      <c r="W76" s="1"/>
      <c r="X76" s="1"/>
      <c r="Y76" s="1"/>
    </row>
    <row r="77" spans="1:25" s="10" customFormat="1" ht="12" hidden="1" customHeight="1" x14ac:dyDescent="0.2">
      <c r="A77" s="126">
        <v>41791</v>
      </c>
      <c r="B77" s="50">
        <v>0.6333333333333333</v>
      </c>
      <c r="C77" s="20">
        <v>32606</v>
      </c>
      <c r="D77" s="21">
        <v>700</v>
      </c>
      <c r="E77" s="21">
        <v>26166</v>
      </c>
      <c r="F77" s="20">
        <v>482</v>
      </c>
      <c r="G77" s="20">
        <v>177</v>
      </c>
      <c r="H77" s="20">
        <v>2634</v>
      </c>
      <c r="I77" s="21">
        <v>661</v>
      </c>
      <c r="J77" s="21">
        <v>448</v>
      </c>
      <c r="K77" s="21">
        <v>1265</v>
      </c>
      <c r="L77" s="21">
        <v>73</v>
      </c>
      <c r="M77" s="21">
        <v>2374</v>
      </c>
      <c r="N77" s="21">
        <v>2551</v>
      </c>
      <c r="O77" s="75">
        <v>26648</v>
      </c>
      <c r="P77" s="75">
        <v>1109</v>
      </c>
      <c r="Q77" s="75">
        <v>2374</v>
      </c>
      <c r="R77" s="22" t="s">
        <v>22</v>
      </c>
      <c r="U77" s="1"/>
      <c r="V77" s="1"/>
      <c r="W77" s="1"/>
      <c r="X77" s="1"/>
      <c r="Y77" s="1"/>
    </row>
    <row r="78" spans="1:25" s="10" customFormat="1" ht="12" hidden="1" customHeight="1" x14ac:dyDescent="0.2">
      <c r="A78" s="126">
        <v>41821</v>
      </c>
      <c r="B78" s="50">
        <v>0.74193548387096775</v>
      </c>
      <c r="C78" s="20">
        <v>35022</v>
      </c>
      <c r="D78" s="21">
        <v>572</v>
      </c>
      <c r="E78" s="21">
        <v>28392</v>
      </c>
      <c r="F78" s="20">
        <v>444</v>
      </c>
      <c r="G78" s="20">
        <v>162</v>
      </c>
      <c r="H78" s="20">
        <v>2832</v>
      </c>
      <c r="I78" s="21">
        <v>709</v>
      </c>
      <c r="J78" s="21">
        <v>479</v>
      </c>
      <c r="K78" s="21">
        <v>1336</v>
      </c>
      <c r="L78" s="21">
        <v>95</v>
      </c>
      <c r="M78" s="21">
        <v>2524</v>
      </c>
      <c r="N78" s="21">
        <v>2687</v>
      </c>
      <c r="O78" s="75">
        <v>28836</v>
      </c>
      <c r="P78" s="75">
        <v>1188</v>
      </c>
      <c r="Q78" s="75">
        <v>2524</v>
      </c>
      <c r="R78" s="22" t="s">
        <v>23</v>
      </c>
      <c r="U78" s="1"/>
      <c r="V78" s="1"/>
      <c r="W78" s="1"/>
      <c r="X78" s="1"/>
      <c r="Y78" s="1"/>
    </row>
    <row r="79" spans="1:25" s="10" customFormat="1" ht="12" hidden="1" customHeight="1" x14ac:dyDescent="0.2">
      <c r="A79" s="126">
        <v>41852</v>
      </c>
      <c r="B79" s="50">
        <v>0.67741935483870963</v>
      </c>
      <c r="C79" s="20">
        <v>33083</v>
      </c>
      <c r="D79" s="21">
        <v>595</v>
      </c>
      <c r="E79" s="21">
        <v>27360</v>
      </c>
      <c r="F79" s="20">
        <v>498</v>
      </c>
      <c r="G79" s="20">
        <v>142</v>
      </c>
      <c r="H79" s="20">
        <v>2641</v>
      </c>
      <c r="I79" s="21">
        <v>548</v>
      </c>
      <c r="J79" s="21">
        <v>331</v>
      </c>
      <c r="K79" s="21">
        <v>909</v>
      </c>
      <c r="L79" s="21">
        <v>58</v>
      </c>
      <c r="M79" s="21">
        <v>1789</v>
      </c>
      <c r="N79" s="21">
        <v>1931</v>
      </c>
      <c r="O79" s="75">
        <v>27858</v>
      </c>
      <c r="P79" s="75">
        <v>879</v>
      </c>
      <c r="Q79" s="75">
        <v>1788</v>
      </c>
      <c r="R79" s="22" t="s">
        <v>63</v>
      </c>
      <c r="U79" s="1"/>
      <c r="V79" s="1"/>
      <c r="W79" s="1"/>
      <c r="X79" s="1"/>
      <c r="Y79" s="1"/>
    </row>
    <row r="80" spans="1:25" s="10" customFormat="1" ht="12" hidden="1" customHeight="1" x14ac:dyDescent="0.2">
      <c r="A80" s="126">
        <v>41883</v>
      </c>
      <c r="B80" s="50">
        <v>0.73333333333333328</v>
      </c>
      <c r="C80" s="20">
        <v>34798</v>
      </c>
      <c r="D80" s="21">
        <v>427</v>
      </c>
      <c r="E80" s="21">
        <v>28192</v>
      </c>
      <c r="F80" s="20">
        <v>419</v>
      </c>
      <c r="G80" s="20">
        <v>154</v>
      </c>
      <c r="H80" s="20">
        <v>2853</v>
      </c>
      <c r="I80" s="21">
        <v>790</v>
      </c>
      <c r="J80" s="21">
        <v>525</v>
      </c>
      <c r="K80" s="21">
        <v>1394</v>
      </c>
      <c r="L80" s="21">
        <v>44</v>
      </c>
      <c r="M80" s="21">
        <v>2709</v>
      </c>
      <c r="N80" s="21">
        <v>2864</v>
      </c>
      <c r="O80" s="75">
        <v>28611</v>
      </c>
      <c r="P80" s="75">
        <v>1315</v>
      </c>
      <c r="Q80" s="75">
        <v>2709</v>
      </c>
      <c r="R80" s="22" t="s">
        <v>22</v>
      </c>
      <c r="U80" s="1"/>
      <c r="V80" s="1"/>
      <c r="W80" s="1"/>
      <c r="X80" s="1"/>
      <c r="Y80" s="1"/>
    </row>
    <row r="81" spans="1:25" s="10" customFormat="1" ht="12" hidden="1" customHeight="1" x14ac:dyDescent="0.2">
      <c r="A81" s="126">
        <v>41913</v>
      </c>
      <c r="B81" s="50">
        <v>0.70967741935483875</v>
      </c>
      <c r="C81" s="20">
        <v>36628</v>
      </c>
      <c r="D81" s="21">
        <v>282</v>
      </c>
      <c r="E81" s="21">
        <v>29978</v>
      </c>
      <c r="F81" s="20">
        <v>362</v>
      </c>
      <c r="G81" s="20">
        <v>152</v>
      </c>
      <c r="H81" s="20">
        <v>2910</v>
      </c>
      <c r="I81" s="21">
        <v>816</v>
      </c>
      <c r="J81" s="21">
        <v>543</v>
      </c>
      <c r="K81" s="21">
        <v>1488</v>
      </c>
      <c r="L81" s="21">
        <v>106</v>
      </c>
      <c r="M81" s="21">
        <v>2838</v>
      </c>
      <c r="N81" s="21">
        <v>2991</v>
      </c>
      <c r="O81" s="75">
        <v>30340</v>
      </c>
      <c r="P81" s="75">
        <v>1359</v>
      </c>
      <c r="Q81" s="75">
        <v>2847</v>
      </c>
      <c r="R81" s="22" t="s">
        <v>23</v>
      </c>
      <c r="U81" s="1"/>
      <c r="V81" s="1"/>
      <c r="W81" s="1"/>
      <c r="X81" s="1"/>
      <c r="Y81" s="1"/>
    </row>
    <row r="82" spans="1:25" s="10" customFormat="1" ht="12" hidden="1" customHeight="1" x14ac:dyDescent="0.2">
      <c r="A82" s="126">
        <v>41944</v>
      </c>
      <c r="B82" s="50">
        <v>0.66666666666666663</v>
      </c>
      <c r="C82" s="20">
        <v>33661</v>
      </c>
      <c r="D82" s="21">
        <v>106</v>
      </c>
      <c r="E82" s="21">
        <v>27263</v>
      </c>
      <c r="F82" s="20">
        <v>281</v>
      </c>
      <c r="G82" s="20">
        <v>117</v>
      </c>
      <c r="H82" s="20">
        <v>2606</v>
      </c>
      <c r="I82" s="21">
        <v>761</v>
      </c>
      <c r="J82" s="21">
        <v>520</v>
      </c>
      <c r="K82" s="21">
        <v>1426</v>
      </c>
      <c r="L82" s="21">
        <v>583</v>
      </c>
      <c r="M82" s="21">
        <v>2707</v>
      </c>
      <c r="N82" s="21">
        <v>2823</v>
      </c>
      <c r="O82" s="75">
        <v>27544</v>
      </c>
      <c r="P82" s="75">
        <v>1281</v>
      </c>
      <c r="Q82" s="75">
        <v>2707</v>
      </c>
      <c r="R82" s="22" t="s">
        <v>22</v>
      </c>
      <c r="U82" s="1"/>
      <c r="V82" s="1"/>
      <c r="W82" s="1"/>
      <c r="X82" s="1"/>
      <c r="Y82" s="1"/>
    </row>
    <row r="83" spans="1:25" s="10" customFormat="1" ht="12" hidden="1" customHeight="1" thickBot="1" x14ac:dyDescent="0.25">
      <c r="A83" s="127">
        <v>41974</v>
      </c>
      <c r="B83" s="61">
        <v>0.67741935483870963</v>
      </c>
      <c r="C83" s="110">
        <v>31419</v>
      </c>
      <c r="D83" s="111">
        <v>37</v>
      </c>
      <c r="E83" s="111">
        <v>26436</v>
      </c>
      <c r="F83" s="110">
        <v>218</v>
      </c>
      <c r="G83" s="110">
        <v>131</v>
      </c>
      <c r="H83" s="110">
        <v>2349</v>
      </c>
      <c r="I83" s="111">
        <v>698</v>
      </c>
      <c r="J83" s="111">
        <v>405</v>
      </c>
      <c r="K83" s="111">
        <v>1131</v>
      </c>
      <c r="L83" s="111">
        <v>23</v>
      </c>
      <c r="M83" s="111">
        <v>2235</v>
      </c>
      <c r="N83" s="111">
        <v>2365</v>
      </c>
      <c r="O83" s="101">
        <v>26654</v>
      </c>
      <c r="P83" s="101">
        <v>1103</v>
      </c>
      <c r="Q83" s="101">
        <v>2234</v>
      </c>
      <c r="R83" s="43" t="s">
        <v>23</v>
      </c>
      <c r="U83" s="1"/>
      <c r="V83" s="1"/>
      <c r="W83" s="1"/>
      <c r="X83" s="1"/>
      <c r="Y83" s="1"/>
    </row>
    <row r="84" spans="1:25" s="10" customFormat="1" ht="12" customHeight="1" thickTop="1" thickBot="1" x14ac:dyDescent="0.25">
      <c r="A84" s="274">
        <v>41640</v>
      </c>
      <c r="B84" s="116">
        <v>0.68506144393241175</v>
      </c>
      <c r="C84" s="114">
        <v>33510.75</v>
      </c>
      <c r="D84" s="114">
        <v>319</v>
      </c>
      <c r="E84" s="114">
        <v>27537.583333333332</v>
      </c>
      <c r="F84" s="114">
        <v>355.66666666666669</v>
      </c>
      <c r="G84" s="114">
        <v>140.41666666666666</v>
      </c>
      <c r="H84" s="114">
        <v>2602.0833333333335</v>
      </c>
      <c r="I84" s="114">
        <v>711.5</v>
      </c>
      <c r="J84" s="114">
        <v>459.58333333333331</v>
      </c>
      <c r="K84" s="114">
        <v>1277.6666666666667</v>
      </c>
      <c r="L84" s="114">
        <v>107.16666666666667</v>
      </c>
      <c r="M84" s="114">
        <v>2448.1666666666665</v>
      </c>
      <c r="N84" s="113">
        <v>2588.6666666666665</v>
      </c>
      <c r="O84" s="144">
        <v>27893.25</v>
      </c>
      <c r="P84" s="144">
        <v>1171.0833333333333</v>
      </c>
      <c r="Q84" s="145">
        <v>2448.75</v>
      </c>
      <c r="R84" s="42"/>
      <c r="U84" s="1"/>
      <c r="V84" s="1"/>
      <c r="W84" s="1"/>
      <c r="X84" s="1"/>
      <c r="Y84" s="1"/>
    </row>
    <row r="85" spans="1:25" s="10" customFormat="1" ht="12" hidden="1" customHeight="1" x14ac:dyDescent="0.2">
      <c r="A85" s="126">
        <v>42005</v>
      </c>
      <c r="B85" s="50">
        <v>0.64516129032258063</v>
      </c>
      <c r="C85" s="20">
        <v>30536</v>
      </c>
      <c r="D85" s="21">
        <v>29</v>
      </c>
      <c r="E85" s="21">
        <v>25249</v>
      </c>
      <c r="F85" s="20">
        <v>177</v>
      </c>
      <c r="G85" s="20">
        <v>120</v>
      </c>
      <c r="H85" s="20">
        <v>2242</v>
      </c>
      <c r="I85" s="21">
        <v>675</v>
      </c>
      <c r="J85" s="21">
        <v>398</v>
      </c>
      <c r="K85" s="21">
        <v>1243</v>
      </c>
      <c r="L85" s="21">
        <v>403</v>
      </c>
      <c r="M85" s="21">
        <v>2316</v>
      </c>
      <c r="N85" s="21">
        <v>2436</v>
      </c>
      <c r="O85" s="74">
        <v>25426</v>
      </c>
      <c r="P85" s="74">
        <v>1073</v>
      </c>
      <c r="Q85" s="74">
        <v>2316</v>
      </c>
      <c r="R85" s="40" t="s">
        <v>23</v>
      </c>
      <c r="U85" s="1"/>
      <c r="V85" s="1"/>
      <c r="W85" s="1"/>
      <c r="X85" s="1"/>
      <c r="Y85" s="1"/>
    </row>
    <row r="86" spans="1:25" s="10" customFormat="1" ht="12" hidden="1" customHeight="1" x14ac:dyDescent="0.2">
      <c r="A86" s="126">
        <v>42036</v>
      </c>
      <c r="B86" s="50">
        <v>0.7142857142857143</v>
      </c>
      <c r="C86" s="20">
        <v>33295</v>
      </c>
      <c r="D86" s="21">
        <v>34</v>
      </c>
      <c r="E86" s="21">
        <v>27411</v>
      </c>
      <c r="F86" s="20">
        <v>204</v>
      </c>
      <c r="G86" s="20">
        <v>141</v>
      </c>
      <c r="H86" s="20">
        <v>2480</v>
      </c>
      <c r="I86" s="21">
        <v>757</v>
      </c>
      <c r="J86" s="21">
        <v>460</v>
      </c>
      <c r="K86" s="21">
        <v>1414</v>
      </c>
      <c r="L86" s="21">
        <v>394</v>
      </c>
      <c r="M86" s="21">
        <v>2631</v>
      </c>
      <c r="N86" s="21">
        <v>2772</v>
      </c>
      <c r="O86" s="75">
        <v>27615</v>
      </c>
      <c r="P86" s="75">
        <v>1217</v>
      </c>
      <c r="Q86" s="75">
        <v>2631</v>
      </c>
      <c r="R86" s="22" t="s">
        <v>24</v>
      </c>
      <c r="U86" s="1"/>
      <c r="V86" s="1"/>
      <c r="W86" s="1"/>
      <c r="X86" s="1"/>
      <c r="Y86" s="1"/>
    </row>
    <row r="87" spans="1:25" s="10" customFormat="1" ht="12" hidden="1" customHeight="1" x14ac:dyDescent="0.2">
      <c r="A87" s="126">
        <v>42064</v>
      </c>
      <c r="B87" s="50">
        <v>0.70967741935483875</v>
      </c>
      <c r="C87" s="20">
        <v>34271</v>
      </c>
      <c r="D87" s="21">
        <v>121</v>
      </c>
      <c r="E87" s="21">
        <v>27680</v>
      </c>
      <c r="F87" s="20">
        <v>285</v>
      </c>
      <c r="G87" s="20">
        <v>122</v>
      </c>
      <c r="H87" s="20">
        <v>2636</v>
      </c>
      <c r="I87" s="21">
        <v>846</v>
      </c>
      <c r="J87" s="21">
        <v>529</v>
      </c>
      <c r="K87" s="21">
        <v>1542</v>
      </c>
      <c r="L87" s="21">
        <v>511</v>
      </c>
      <c r="M87" s="21">
        <v>2917</v>
      </c>
      <c r="N87" s="21">
        <v>3039</v>
      </c>
      <c r="O87" s="75">
        <v>27965</v>
      </c>
      <c r="P87" s="75">
        <v>1375</v>
      </c>
      <c r="Q87" s="75">
        <v>2917</v>
      </c>
      <c r="R87" s="22" t="s">
        <v>23</v>
      </c>
      <c r="U87" s="1"/>
      <c r="V87" s="1"/>
      <c r="W87" s="1"/>
      <c r="X87" s="1"/>
      <c r="Y87" s="1"/>
    </row>
    <row r="88" spans="1:25" s="10" customFormat="1" ht="12" hidden="1" customHeight="1" x14ac:dyDescent="0.2">
      <c r="A88" s="126">
        <v>42095</v>
      </c>
      <c r="B88" s="50">
        <v>0.66666666666666663</v>
      </c>
      <c r="C88" s="20">
        <v>34913</v>
      </c>
      <c r="D88" s="21">
        <v>260</v>
      </c>
      <c r="E88" s="21">
        <v>27906</v>
      </c>
      <c r="F88" s="20">
        <v>374</v>
      </c>
      <c r="G88" s="20">
        <v>151</v>
      </c>
      <c r="H88" s="20">
        <v>2719</v>
      </c>
      <c r="I88" s="21">
        <v>835</v>
      </c>
      <c r="J88" s="21">
        <v>525</v>
      </c>
      <c r="K88" s="21">
        <v>1455</v>
      </c>
      <c r="L88" s="21">
        <v>699</v>
      </c>
      <c r="M88" s="21">
        <v>2815</v>
      </c>
      <c r="N88" s="21">
        <v>2966</v>
      </c>
      <c r="O88" s="75">
        <v>28280</v>
      </c>
      <c r="P88" s="75">
        <v>1360</v>
      </c>
      <c r="Q88" s="75">
        <v>2815</v>
      </c>
      <c r="R88" s="22" t="s">
        <v>22</v>
      </c>
      <c r="U88" s="1"/>
      <c r="V88" s="1"/>
      <c r="W88" s="1"/>
      <c r="X88" s="1"/>
      <c r="Y88" s="1"/>
    </row>
    <row r="89" spans="1:25" s="10" customFormat="1" ht="12" hidden="1" customHeight="1" x14ac:dyDescent="0.2">
      <c r="A89" s="126">
        <v>42125</v>
      </c>
      <c r="B89" s="50">
        <v>0.58064516129032262</v>
      </c>
      <c r="C89" s="20">
        <v>35171</v>
      </c>
      <c r="D89" s="21">
        <v>448</v>
      </c>
      <c r="E89" s="21">
        <v>27900</v>
      </c>
      <c r="F89" s="20">
        <v>454</v>
      </c>
      <c r="G89" s="20">
        <v>200</v>
      </c>
      <c r="H89" s="20">
        <v>2725</v>
      </c>
      <c r="I89" s="21">
        <v>769</v>
      </c>
      <c r="J89" s="21">
        <v>478</v>
      </c>
      <c r="K89" s="21">
        <v>1315</v>
      </c>
      <c r="L89" s="21">
        <v>882</v>
      </c>
      <c r="M89" s="21">
        <v>2561</v>
      </c>
      <c r="N89" s="21">
        <v>2762</v>
      </c>
      <c r="O89" s="75">
        <v>28354</v>
      </c>
      <c r="P89" s="75">
        <v>1247</v>
      </c>
      <c r="Q89" s="75">
        <v>2562</v>
      </c>
      <c r="R89" s="22" t="s">
        <v>23</v>
      </c>
      <c r="U89" s="1"/>
      <c r="V89" s="1"/>
      <c r="W89" s="1"/>
      <c r="X89" s="1"/>
      <c r="Y89" s="1"/>
    </row>
    <row r="90" spans="1:25" s="10" customFormat="1" ht="12" hidden="1" customHeight="1" x14ac:dyDescent="0.2">
      <c r="A90" s="126">
        <v>42156</v>
      </c>
      <c r="B90" s="50">
        <v>0.7</v>
      </c>
      <c r="C90" s="20">
        <v>34065</v>
      </c>
      <c r="D90" s="21">
        <v>601</v>
      </c>
      <c r="E90" s="21">
        <v>25721</v>
      </c>
      <c r="F90" s="20">
        <v>637</v>
      </c>
      <c r="G90" s="20">
        <v>215</v>
      </c>
      <c r="H90" s="20">
        <v>2793</v>
      </c>
      <c r="I90" s="21">
        <v>939</v>
      </c>
      <c r="J90" s="21">
        <v>540</v>
      </c>
      <c r="K90" s="21">
        <v>1309</v>
      </c>
      <c r="L90" s="21">
        <v>1310</v>
      </c>
      <c r="M90" s="21">
        <v>2788</v>
      </c>
      <c r="N90" s="21">
        <v>3003</v>
      </c>
      <c r="O90" s="75">
        <v>26358</v>
      </c>
      <c r="P90" s="75">
        <v>1479</v>
      </c>
      <c r="Q90" s="75">
        <v>2788</v>
      </c>
      <c r="R90" s="22" t="s">
        <v>62</v>
      </c>
      <c r="U90" s="1"/>
      <c r="V90" s="1"/>
      <c r="W90" s="1"/>
      <c r="X90" s="1"/>
      <c r="Y90" s="1"/>
    </row>
    <row r="91" spans="1:25" s="10" customFormat="1" ht="12" hidden="1" customHeight="1" x14ac:dyDescent="0.2">
      <c r="A91" s="126">
        <v>42186</v>
      </c>
      <c r="B91" s="50">
        <v>0.74193548387096775</v>
      </c>
      <c r="C91" s="20">
        <v>35050</v>
      </c>
      <c r="D91" s="21">
        <v>553</v>
      </c>
      <c r="E91" s="21">
        <v>26330</v>
      </c>
      <c r="F91" s="20">
        <v>618</v>
      </c>
      <c r="G91" s="20">
        <v>204</v>
      </c>
      <c r="H91" s="20">
        <v>2773</v>
      </c>
      <c r="I91" s="21">
        <v>870</v>
      </c>
      <c r="J91" s="21">
        <v>488</v>
      </c>
      <c r="K91" s="21">
        <v>1166</v>
      </c>
      <c r="L91" s="21">
        <v>2048</v>
      </c>
      <c r="M91" s="21">
        <v>2524</v>
      </c>
      <c r="N91" s="21">
        <v>2728</v>
      </c>
      <c r="O91" s="75">
        <v>26948</v>
      </c>
      <c r="P91" s="75">
        <v>1358</v>
      </c>
      <c r="Q91" s="75">
        <v>2524</v>
      </c>
      <c r="R91" s="22" t="s">
        <v>61</v>
      </c>
    </row>
    <row r="92" spans="1:25" s="10" customFormat="1" ht="12" hidden="1" customHeight="1" x14ac:dyDescent="0.2">
      <c r="A92" s="126">
        <v>42217</v>
      </c>
      <c r="B92" s="50">
        <v>0.67741935483870963</v>
      </c>
      <c r="C92" s="20">
        <v>36335</v>
      </c>
      <c r="D92" s="21">
        <v>486</v>
      </c>
      <c r="E92" s="21">
        <v>28414</v>
      </c>
      <c r="F92" s="20">
        <v>496</v>
      </c>
      <c r="G92" s="20">
        <v>229</v>
      </c>
      <c r="H92" s="20">
        <v>2561</v>
      </c>
      <c r="I92" s="21">
        <v>744</v>
      </c>
      <c r="J92" s="21">
        <v>405</v>
      </c>
      <c r="K92" s="21">
        <v>1075</v>
      </c>
      <c r="L92" s="21">
        <v>1925</v>
      </c>
      <c r="M92" s="21">
        <v>2224</v>
      </c>
      <c r="N92" s="21">
        <v>2453</v>
      </c>
      <c r="O92" s="75">
        <v>28910</v>
      </c>
      <c r="P92" s="75">
        <v>1149</v>
      </c>
      <c r="Q92" s="75">
        <v>2224</v>
      </c>
      <c r="R92" s="22" t="s">
        <v>22</v>
      </c>
      <c r="V92" s="10" t="s">
        <v>2</v>
      </c>
      <c r="W92" s="10" t="s">
        <v>98</v>
      </c>
      <c r="X92" s="10" t="s">
        <v>99</v>
      </c>
      <c r="Y92" s="10" t="s">
        <v>100</v>
      </c>
    </row>
    <row r="93" spans="1:25" s="10" customFormat="1" ht="12" hidden="1" customHeight="1" x14ac:dyDescent="0.2">
      <c r="A93" s="126">
        <v>42248</v>
      </c>
      <c r="B93" s="50">
        <v>0.73333333333333328</v>
      </c>
      <c r="C93" s="20">
        <v>36597</v>
      </c>
      <c r="D93" s="21">
        <v>388</v>
      </c>
      <c r="E93" s="21">
        <v>28695</v>
      </c>
      <c r="F93" s="20">
        <v>464</v>
      </c>
      <c r="G93" s="20">
        <v>186</v>
      </c>
      <c r="H93" s="20">
        <v>2964</v>
      </c>
      <c r="I93" s="21">
        <v>933</v>
      </c>
      <c r="J93" s="21">
        <v>556</v>
      </c>
      <c r="K93" s="21">
        <v>1546</v>
      </c>
      <c r="L93" s="21">
        <v>866</v>
      </c>
      <c r="M93" s="21">
        <v>3035</v>
      </c>
      <c r="N93" s="21">
        <v>3221</v>
      </c>
      <c r="O93" s="75">
        <v>29159</v>
      </c>
      <c r="P93" s="75">
        <v>1489</v>
      </c>
      <c r="Q93" s="75">
        <v>3035</v>
      </c>
      <c r="R93" s="22" t="s">
        <v>22</v>
      </c>
      <c r="U93" s="10" t="s">
        <v>102</v>
      </c>
      <c r="V93" s="264">
        <v>27837.833333333336</v>
      </c>
      <c r="W93" s="264">
        <v>2651.75</v>
      </c>
      <c r="X93" s="264">
        <v>2845.25</v>
      </c>
      <c r="Y93" s="264">
        <v>34496</v>
      </c>
    </row>
    <row r="94" spans="1:25" s="10" customFormat="1" ht="12" hidden="1" customHeight="1" x14ac:dyDescent="0.2">
      <c r="A94" s="126">
        <v>42278</v>
      </c>
      <c r="B94" s="50">
        <v>0.70967741935483875</v>
      </c>
      <c r="C94" s="20">
        <v>36826</v>
      </c>
      <c r="D94" s="21">
        <v>225</v>
      </c>
      <c r="E94" s="21">
        <v>29503</v>
      </c>
      <c r="F94" s="20">
        <v>397</v>
      </c>
      <c r="G94" s="20">
        <v>170</v>
      </c>
      <c r="H94" s="20">
        <v>2919</v>
      </c>
      <c r="I94" s="21">
        <v>931</v>
      </c>
      <c r="J94" s="21">
        <v>558</v>
      </c>
      <c r="K94" s="21">
        <v>1525</v>
      </c>
      <c r="L94" s="21">
        <v>599</v>
      </c>
      <c r="M94" s="21">
        <v>3014</v>
      </c>
      <c r="N94" s="21">
        <v>3184</v>
      </c>
      <c r="O94" s="75">
        <v>29900</v>
      </c>
      <c r="P94" s="75">
        <v>1489</v>
      </c>
      <c r="Q94" s="75">
        <v>3014</v>
      </c>
      <c r="R94" s="22" t="s">
        <v>23</v>
      </c>
      <c r="U94" s="10" t="s">
        <v>101</v>
      </c>
      <c r="V94" s="264">
        <v>49020</v>
      </c>
      <c r="W94" s="264">
        <v>2020</v>
      </c>
      <c r="X94" s="264">
        <v>2970</v>
      </c>
      <c r="Y94" s="10">
        <v>54000</v>
      </c>
    </row>
    <row r="95" spans="1:25" s="10" customFormat="1" ht="12" hidden="1" customHeight="1" x14ac:dyDescent="0.2">
      <c r="A95" s="126">
        <v>42309</v>
      </c>
      <c r="B95" s="50">
        <v>0.7</v>
      </c>
      <c r="C95" s="20">
        <v>33928</v>
      </c>
      <c r="D95" s="21">
        <v>115</v>
      </c>
      <c r="E95" s="21">
        <v>27340</v>
      </c>
      <c r="F95" s="20">
        <v>294</v>
      </c>
      <c r="G95" s="20">
        <v>115</v>
      </c>
      <c r="H95" s="20">
        <v>2633</v>
      </c>
      <c r="I95" s="21">
        <v>867</v>
      </c>
      <c r="J95" s="21">
        <v>528</v>
      </c>
      <c r="K95" s="21">
        <v>1528</v>
      </c>
      <c r="L95" s="21">
        <v>508</v>
      </c>
      <c r="M95" s="21">
        <v>2923</v>
      </c>
      <c r="N95" s="21">
        <v>3038</v>
      </c>
      <c r="O95" s="75">
        <v>27634</v>
      </c>
      <c r="P95" s="75">
        <v>1395</v>
      </c>
      <c r="Q95" s="75">
        <v>2923</v>
      </c>
      <c r="R95" s="22" t="s">
        <v>22</v>
      </c>
      <c r="V95" s="265">
        <v>1.7609129062965867</v>
      </c>
      <c r="W95" s="265">
        <v>0.7617611011596116</v>
      </c>
      <c r="X95" s="265">
        <v>1.0438450048326158</v>
      </c>
      <c r="Y95" s="265">
        <v>1.5653988868274582</v>
      </c>
    </row>
    <row r="96" spans="1:25" s="10" customFormat="1" ht="12" hidden="1" customHeight="1" thickBot="1" x14ac:dyDescent="0.25">
      <c r="A96" s="127">
        <v>42339</v>
      </c>
      <c r="B96" s="61">
        <v>0.70967741935483875</v>
      </c>
      <c r="C96" s="110">
        <v>32965</v>
      </c>
      <c r="D96" s="111">
        <v>78</v>
      </c>
      <c r="E96" s="111">
        <v>27271</v>
      </c>
      <c r="F96" s="110">
        <v>234</v>
      </c>
      <c r="G96" s="110">
        <v>133</v>
      </c>
      <c r="H96" s="110">
        <v>2376</v>
      </c>
      <c r="I96" s="111">
        <v>762</v>
      </c>
      <c r="J96" s="111">
        <v>429</v>
      </c>
      <c r="K96" s="111">
        <v>1217</v>
      </c>
      <c r="L96" s="111">
        <v>465</v>
      </c>
      <c r="M96" s="111">
        <v>2408</v>
      </c>
      <c r="N96" s="111">
        <v>2541</v>
      </c>
      <c r="O96" s="101">
        <v>27505</v>
      </c>
      <c r="P96" s="101">
        <v>1191</v>
      </c>
      <c r="Q96" s="101">
        <v>2408</v>
      </c>
      <c r="R96" s="43" t="s">
        <v>23</v>
      </c>
    </row>
    <row r="97" spans="1:20" s="10" customFormat="1" ht="12" customHeight="1" thickTop="1" thickBot="1" x14ac:dyDescent="0.25">
      <c r="A97" s="274">
        <v>42005</v>
      </c>
      <c r="B97" s="116">
        <v>0.6907066052227343</v>
      </c>
      <c r="C97" s="114">
        <v>34496</v>
      </c>
      <c r="D97" s="114">
        <v>278.16666666666669</v>
      </c>
      <c r="E97" s="114">
        <v>27451.666666666668</v>
      </c>
      <c r="F97" s="114">
        <v>386.16666666666669</v>
      </c>
      <c r="G97" s="114">
        <v>165.5</v>
      </c>
      <c r="H97" s="114">
        <v>2651.75</v>
      </c>
      <c r="I97" s="114">
        <v>827.33333333333337</v>
      </c>
      <c r="J97" s="114">
        <v>491.16666666666669</v>
      </c>
      <c r="K97" s="114">
        <v>1361.25</v>
      </c>
      <c r="L97" s="114">
        <v>884.16666666666663</v>
      </c>
      <c r="M97" s="114">
        <v>2679.6666666666665</v>
      </c>
      <c r="N97" s="113">
        <v>2845.25</v>
      </c>
      <c r="O97" s="144">
        <v>27837.833333333332</v>
      </c>
      <c r="P97" s="144">
        <v>1318.5</v>
      </c>
      <c r="Q97" s="145">
        <v>2679.75</v>
      </c>
      <c r="R97" s="70"/>
      <c r="T97"/>
    </row>
    <row r="98" spans="1:20" s="10" customFormat="1" ht="12" hidden="1" customHeight="1" x14ac:dyDescent="0.2">
      <c r="A98" s="126">
        <v>42370</v>
      </c>
      <c r="B98" s="50">
        <v>0.67741935483870963</v>
      </c>
      <c r="C98" s="20">
        <v>29007</v>
      </c>
      <c r="D98" s="21">
        <v>20</v>
      </c>
      <c r="E98" s="21">
        <v>23963</v>
      </c>
      <c r="F98" s="20">
        <v>170</v>
      </c>
      <c r="G98" s="20">
        <v>144</v>
      </c>
      <c r="H98" s="20">
        <v>2085</v>
      </c>
      <c r="I98" s="21">
        <v>687</v>
      </c>
      <c r="J98" s="21">
        <v>396</v>
      </c>
      <c r="K98" s="21">
        <v>1200</v>
      </c>
      <c r="L98" s="21">
        <v>342</v>
      </c>
      <c r="M98" s="21">
        <v>2283</v>
      </c>
      <c r="N98" s="21">
        <v>2427</v>
      </c>
      <c r="O98" s="74">
        <v>24133</v>
      </c>
      <c r="P98" s="74">
        <v>1083</v>
      </c>
      <c r="Q98" s="74">
        <v>2283</v>
      </c>
      <c r="R98" s="115" t="s">
        <v>25</v>
      </c>
    </row>
    <row r="99" spans="1:20" s="10" customFormat="1" ht="12" hidden="1" customHeight="1" x14ac:dyDescent="0.2">
      <c r="A99" s="126">
        <v>42401</v>
      </c>
      <c r="B99" s="50">
        <v>0.72413793103448276</v>
      </c>
      <c r="C99" s="20">
        <v>33250</v>
      </c>
      <c r="D99" s="21">
        <v>27</v>
      </c>
      <c r="E99" s="21">
        <v>27180</v>
      </c>
      <c r="F99" s="20">
        <v>203</v>
      </c>
      <c r="G99" s="20">
        <v>154</v>
      </c>
      <c r="H99" s="20">
        <v>2449</v>
      </c>
      <c r="I99" s="21">
        <v>829</v>
      </c>
      <c r="J99" s="21">
        <v>503</v>
      </c>
      <c r="K99" s="21">
        <v>1537</v>
      </c>
      <c r="L99" s="21">
        <v>369</v>
      </c>
      <c r="M99" s="21">
        <v>2869</v>
      </c>
      <c r="N99" s="21">
        <v>3023</v>
      </c>
      <c r="O99" s="75">
        <v>27383</v>
      </c>
      <c r="P99" s="75">
        <v>1332</v>
      </c>
      <c r="Q99" s="75">
        <v>2869</v>
      </c>
      <c r="R99" s="115" t="s">
        <v>20</v>
      </c>
    </row>
    <row r="100" spans="1:20" s="10" customFormat="1" ht="12" hidden="1" customHeight="1" x14ac:dyDescent="0.2">
      <c r="A100" s="126">
        <v>42430</v>
      </c>
      <c r="B100" s="50">
        <v>0.67741935483870963</v>
      </c>
      <c r="C100" s="20">
        <v>35554</v>
      </c>
      <c r="D100" s="21">
        <v>28</v>
      </c>
      <c r="E100" s="21">
        <v>29243</v>
      </c>
      <c r="F100" s="20">
        <v>208</v>
      </c>
      <c r="G100" s="20">
        <v>158</v>
      </c>
      <c r="H100" s="20">
        <v>2588</v>
      </c>
      <c r="I100" s="21">
        <v>839</v>
      </c>
      <c r="J100" s="21">
        <v>512</v>
      </c>
      <c r="K100" s="21">
        <v>1569</v>
      </c>
      <c r="L100" s="21">
        <v>406</v>
      </c>
      <c r="M100" s="21">
        <v>2920</v>
      </c>
      <c r="N100" s="21">
        <v>3078</v>
      </c>
      <c r="O100" s="75">
        <v>29451</v>
      </c>
      <c r="P100" s="75">
        <v>1351</v>
      </c>
      <c r="Q100" s="75">
        <v>2920</v>
      </c>
      <c r="R100" s="115" t="s">
        <v>20</v>
      </c>
    </row>
    <row r="101" spans="1:20" s="10" customFormat="1" ht="12" hidden="1" customHeight="1" x14ac:dyDescent="0.2">
      <c r="A101" s="126">
        <v>42461</v>
      </c>
      <c r="B101" s="50">
        <v>0.7</v>
      </c>
      <c r="C101" s="20">
        <v>36809</v>
      </c>
      <c r="D101" s="21">
        <v>30</v>
      </c>
      <c r="E101" s="21">
        <v>30100</v>
      </c>
      <c r="F101" s="20">
        <v>217</v>
      </c>
      <c r="G101" s="20">
        <v>176</v>
      </c>
      <c r="H101" s="20">
        <v>2677</v>
      </c>
      <c r="I101" s="21">
        <v>915</v>
      </c>
      <c r="J101" s="21">
        <v>557</v>
      </c>
      <c r="K101" s="21">
        <v>1710</v>
      </c>
      <c r="L101" s="21">
        <v>430</v>
      </c>
      <c r="M101" s="21">
        <v>3182</v>
      </c>
      <c r="N101" s="21">
        <v>3358</v>
      </c>
      <c r="O101" s="75">
        <v>30317</v>
      </c>
      <c r="P101" s="75">
        <v>1472</v>
      </c>
      <c r="Q101" s="75">
        <v>3182</v>
      </c>
      <c r="R101" s="115" t="s">
        <v>20</v>
      </c>
    </row>
    <row r="102" spans="1:20" s="10" customFormat="1" ht="12" hidden="1" customHeight="1" x14ac:dyDescent="0.2">
      <c r="A102" s="126">
        <v>42491</v>
      </c>
      <c r="B102" s="50">
        <v>0.61290322580645162</v>
      </c>
      <c r="C102" s="20">
        <v>38336</v>
      </c>
      <c r="D102" s="21">
        <v>499</v>
      </c>
      <c r="E102" s="21">
        <v>30197</v>
      </c>
      <c r="F102" s="20">
        <v>519</v>
      </c>
      <c r="G102" s="20">
        <v>214</v>
      </c>
      <c r="H102" s="20">
        <v>2985</v>
      </c>
      <c r="I102" s="21">
        <v>854</v>
      </c>
      <c r="J102" s="21">
        <v>524</v>
      </c>
      <c r="K102" s="21">
        <v>1479</v>
      </c>
      <c r="L102" s="21">
        <v>1065</v>
      </c>
      <c r="M102" s="21">
        <v>2857</v>
      </c>
      <c r="N102" s="21">
        <v>3071</v>
      </c>
      <c r="O102" s="75">
        <v>30716</v>
      </c>
      <c r="P102" s="75">
        <v>1378</v>
      </c>
      <c r="Q102" s="75">
        <v>2857</v>
      </c>
      <c r="R102" s="115" t="s">
        <v>19</v>
      </c>
    </row>
    <row r="103" spans="1:20" s="10" customFormat="1" ht="12" hidden="1" customHeight="1" x14ac:dyDescent="0.2">
      <c r="A103" s="126">
        <v>42522</v>
      </c>
      <c r="B103" s="50">
        <v>0.73333333333333328</v>
      </c>
      <c r="C103" s="20">
        <v>36128</v>
      </c>
      <c r="D103" s="21">
        <v>373</v>
      </c>
      <c r="E103" s="21">
        <v>27883</v>
      </c>
      <c r="F103" s="20">
        <v>387</v>
      </c>
      <c r="G103" s="20">
        <v>200</v>
      </c>
      <c r="H103" s="20">
        <v>2897</v>
      </c>
      <c r="I103" s="21">
        <v>911</v>
      </c>
      <c r="J103" s="21">
        <v>560</v>
      </c>
      <c r="K103" s="21">
        <v>1686</v>
      </c>
      <c r="L103" s="21">
        <v>1232</v>
      </c>
      <c r="M103" s="21">
        <v>3157</v>
      </c>
      <c r="N103" s="21">
        <v>3357</v>
      </c>
      <c r="O103" s="75">
        <v>28270</v>
      </c>
      <c r="P103" s="75">
        <v>1471</v>
      </c>
      <c r="Q103" s="75">
        <v>3157</v>
      </c>
      <c r="R103" s="115" t="s">
        <v>21</v>
      </c>
    </row>
    <row r="104" spans="1:20" s="10" customFormat="1" ht="12" hidden="1" customHeight="1" x14ac:dyDescent="0.2">
      <c r="A104" s="126">
        <v>42552</v>
      </c>
      <c r="B104" s="50">
        <v>0.67741935483870963</v>
      </c>
      <c r="C104" s="20">
        <v>38202</v>
      </c>
      <c r="D104" s="21">
        <v>478</v>
      </c>
      <c r="E104" s="21">
        <v>29818</v>
      </c>
      <c r="F104" s="20">
        <v>453</v>
      </c>
      <c r="G104" s="20">
        <v>196</v>
      </c>
      <c r="H104" s="20">
        <v>2972</v>
      </c>
      <c r="I104" s="21">
        <v>789</v>
      </c>
      <c r="J104" s="21">
        <v>514</v>
      </c>
      <c r="K104" s="21">
        <v>1548</v>
      </c>
      <c r="L104" s="21">
        <v>1436</v>
      </c>
      <c r="M104" s="21">
        <v>2851</v>
      </c>
      <c r="N104" s="21">
        <v>3047</v>
      </c>
      <c r="O104" s="75">
        <v>30271</v>
      </c>
      <c r="P104" s="75">
        <v>1303</v>
      </c>
      <c r="Q104" s="75">
        <v>2851</v>
      </c>
      <c r="R104" s="115" t="s">
        <v>20</v>
      </c>
    </row>
    <row r="105" spans="1:20" s="10" customFormat="1" ht="12" hidden="1" customHeight="1" x14ac:dyDescent="0.2">
      <c r="A105" s="126">
        <v>42583</v>
      </c>
      <c r="B105" s="50">
        <v>0.74193548387096775</v>
      </c>
      <c r="C105" s="20">
        <v>37325</v>
      </c>
      <c r="D105" s="21">
        <v>521</v>
      </c>
      <c r="E105" s="21">
        <v>29898</v>
      </c>
      <c r="F105" s="20">
        <v>513</v>
      </c>
      <c r="G105" s="20">
        <v>169</v>
      </c>
      <c r="H105" s="20">
        <v>2833</v>
      </c>
      <c r="I105" s="21">
        <v>745</v>
      </c>
      <c r="J105" s="21">
        <v>461</v>
      </c>
      <c r="K105" s="21">
        <v>1373</v>
      </c>
      <c r="L105" s="21">
        <v>815</v>
      </c>
      <c r="M105" s="21">
        <v>2579</v>
      </c>
      <c r="N105" s="21">
        <v>2748</v>
      </c>
      <c r="O105" s="75">
        <v>30411</v>
      </c>
      <c r="P105" s="75">
        <v>1206</v>
      </c>
      <c r="Q105" s="75">
        <v>2579</v>
      </c>
      <c r="R105" s="115" t="s">
        <v>20</v>
      </c>
    </row>
    <row r="106" spans="1:20" s="10" customFormat="1" ht="12" hidden="1" customHeight="1" x14ac:dyDescent="0.2">
      <c r="A106" s="126">
        <v>42614</v>
      </c>
      <c r="B106" s="50">
        <v>0.73333333333333328</v>
      </c>
      <c r="C106" s="20">
        <v>37154</v>
      </c>
      <c r="D106" s="21">
        <v>482</v>
      </c>
      <c r="E106" s="21">
        <v>29284</v>
      </c>
      <c r="F106" s="20">
        <v>447</v>
      </c>
      <c r="G106" s="20">
        <v>191</v>
      </c>
      <c r="H106" s="20">
        <v>2876</v>
      </c>
      <c r="I106" s="21">
        <v>865</v>
      </c>
      <c r="J106" s="21">
        <v>565</v>
      </c>
      <c r="K106" s="21">
        <v>1659</v>
      </c>
      <c r="L106" s="21">
        <v>784</v>
      </c>
      <c r="M106" s="21">
        <v>3089</v>
      </c>
      <c r="N106" s="21">
        <v>3280</v>
      </c>
      <c r="O106" s="75">
        <v>29731</v>
      </c>
      <c r="P106" s="75">
        <v>1430</v>
      </c>
      <c r="Q106" s="75">
        <v>3089</v>
      </c>
      <c r="R106" s="115" t="s">
        <v>20</v>
      </c>
    </row>
    <row r="107" spans="1:20" s="10" customFormat="1" ht="12" hidden="1" customHeight="1" x14ac:dyDescent="0.2">
      <c r="A107" s="126">
        <v>42644</v>
      </c>
      <c r="B107" s="50">
        <v>0.64516129032258063</v>
      </c>
      <c r="C107" s="20">
        <v>35907</v>
      </c>
      <c r="D107" s="21">
        <v>271</v>
      </c>
      <c r="E107" s="21">
        <v>28804</v>
      </c>
      <c r="F107" s="20">
        <v>398</v>
      </c>
      <c r="G107" s="20">
        <v>181</v>
      </c>
      <c r="H107" s="20">
        <v>2779</v>
      </c>
      <c r="I107" s="21">
        <v>801</v>
      </c>
      <c r="J107" s="21">
        <v>526</v>
      </c>
      <c r="K107" s="21">
        <v>1570</v>
      </c>
      <c r="L107" s="21">
        <v>578</v>
      </c>
      <c r="M107" s="21">
        <v>2897</v>
      </c>
      <c r="N107" s="21">
        <v>3078</v>
      </c>
      <c r="O107" s="75">
        <v>29202</v>
      </c>
      <c r="P107" s="75">
        <v>1327</v>
      </c>
      <c r="Q107" s="75">
        <v>2897</v>
      </c>
      <c r="R107" s="115" t="s">
        <v>19</v>
      </c>
    </row>
    <row r="108" spans="1:20" s="10" customFormat="1" ht="12" hidden="1" customHeight="1" x14ac:dyDescent="0.2">
      <c r="A108" s="126">
        <v>42675</v>
      </c>
      <c r="B108" s="50">
        <v>0.7</v>
      </c>
      <c r="C108" s="20">
        <v>33790</v>
      </c>
      <c r="D108" s="21">
        <v>73</v>
      </c>
      <c r="E108" s="21">
        <v>27528</v>
      </c>
      <c r="F108" s="20">
        <v>273</v>
      </c>
      <c r="G108" s="20">
        <v>109</v>
      </c>
      <c r="H108" s="20">
        <v>2675</v>
      </c>
      <c r="I108" s="21">
        <v>896</v>
      </c>
      <c r="J108" s="21">
        <v>542</v>
      </c>
      <c r="K108" s="21">
        <v>1669</v>
      </c>
      <c r="L108" s="21">
        <v>26</v>
      </c>
      <c r="M108" s="21">
        <v>3107</v>
      </c>
      <c r="N108" s="21">
        <v>3216</v>
      </c>
      <c r="O108" s="75">
        <v>27801</v>
      </c>
      <c r="P108" s="75">
        <v>1438</v>
      </c>
      <c r="Q108" s="75">
        <v>3107</v>
      </c>
      <c r="R108" s="115" t="s">
        <v>22</v>
      </c>
    </row>
    <row r="109" spans="1:20" s="10" customFormat="1" ht="12" hidden="1" customHeight="1" thickBot="1" x14ac:dyDescent="0.25">
      <c r="A109" s="127">
        <v>42705</v>
      </c>
      <c r="B109" s="61">
        <v>0.70967741935483875</v>
      </c>
      <c r="C109" s="110">
        <v>33278</v>
      </c>
      <c r="D109" s="111">
        <v>34</v>
      </c>
      <c r="E109" s="111">
        <v>27877</v>
      </c>
      <c r="F109" s="110">
        <v>238</v>
      </c>
      <c r="G109" s="110">
        <v>126</v>
      </c>
      <c r="H109" s="110">
        <v>2448</v>
      </c>
      <c r="I109" s="111">
        <v>767</v>
      </c>
      <c r="J109" s="111">
        <v>440</v>
      </c>
      <c r="K109" s="111">
        <v>1326</v>
      </c>
      <c r="L109" s="111">
        <v>23</v>
      </c>
      <c r="M109" s="111">
        <v>2533</v>
      </c>
      <c r="N109" s="111">
        <v>2659</v>
      </c>
      <c r="O109" s="101">
        <v>28115</v>
      </c>
      <c r="P109" s="101">
        <v>1207</v>
      </c>
      <c r="Q109" s="101">
        <v>2533</v>
      </c>
      <c r="R109" s="115" t="s">
        <v>23</v>
      </c>
    </row>
    <row r="110" spans="1:20" s="10" customFormat="1" ht="12" customHeight="1" thickTop="1" x14ac:dyDescent="0.2">
      <c r="A110" s="274">
        <v>42370</v>
      </c>
      <c r="B110" s="116">
        <v>0.69439500679767641</v>
      </c>
      <c r="C110" s="114">
        <v>35395</v>
      </c>
      <c r="D110" s="114">
        <v>236.33333333333334</v>
      </c>
      <c r="E110" s="114">
        <v>28481.25</v>
      </c>
      <c r="F110" s="114">
        <v>335.5</v>
      </c>
      <c r="G110" s="114">
        <v>168.16666666666666</v>
      </c>
      <c r="H110" s="114">
        <v>2688.6666666666665</v>
      </c>
      <c r="I110" s="114">
        <v>824.83333333333337</v>
      </c>
      <c r="J110" s="114">
        <v>508.33333333333331</v>
      </c>
      <c r="K110" s="114">
        <v>1527.1666666666667</v>
      </c>
      <c r="L110" s="114">
        <v>625.5</v>
      </c>
      <c r="M110" s="114">
        <v>2860.3333333333335</v>
      </c>
      <c r="N110" s="113">
        <v>3028.5</v>
      </c>
      <c r="O110" s="144">
        <v>28816.75</v>
      </c>
      <c r="P110" s="144">
        <v>1333.1666666666667</v>
      </c>
      <c r="Q110" s="145">
        <v>2860.3333333333335</v>
      </c>
      <c r="R110" s="70"/>
    </row>
    <row r="111" spans="1:20" s="10" customFormat="1" ht="12" hidden="1" customHeight="1" x14ac:dyDescent="0.2">
      <c r="A111" s="126">
        <v>42736</v>
      </c>
      <c r="B111" s="50">
        <v>0.67741935483870963</v>
      </c>
      <c r="C111" s="20">
        <v>31007</v>
      </c>
      <c r="D111" s="21">
        <v>11</v>
      </c>
      <c r="E111" s="21">
        <v>25972</v>
      </c>
      <c r="F111" s="20">
        <v>156</v>
      </c>
      <c r="G111" s="20">
        <v>105</v>
      </c>
      <c r="H111" s="20">
        <v>2322</v>
      </c>
      <c r="I111" s="21">
        <v>694</v>
      </c>
      <c r="J111" s="21">
        <v>395</v>
      </c>
      <c r="K111" s="21">
        <v>1321</v>
      </c>
      <c r="L111" s="21">
        <v>31</v>
      </c>
      <c r="M111" s="21">
        <v>2410</v>
      </c>
      <c r="N111" s="21">
        <v>2515</v>
      </c>
      <c r="O111" s="74">
        <v>26128</v>
      </c>
      <c r="P111" s="74">
        <v>1089</v>
      </c>
      <c r="Q111" s="74">
        <v>2410</v>
      </c>
      <c r="R111" s="115" t="s">
        <v>23</v>
      </c>
    </row>
    <row r="112" spans="1:20" s="10" customFormat="1" ht="12" hidden="1" customHeight="1" x14ac:dyDescent="0.2">
      <c r="A112" s="126">
        <v>42767</v>
      </c>
      <c r="B112" s="50">
        <v>0.7142857142857143</v>
      </c>
      <c r="C112" s="20">
        <v>33936</v>
      </c>
      <c r="D112" s="21">
        <v>57</v>
      </c>
      <c r="E112" s="21">
        <v>27942</v>
      </c>
      <c r="F112" s="20">
        <v>237</v>
      </c>
      <c r="G112" s="20">
        <v>117</v>
      </c>
      <c r="H112" s="20">
        <v>2573</v>
      </c>
      <c r="I112" s="21">
        <v>839</v>
      </c>
      <c r="J112" s="21">
        <v>490</v>
      </c>
      <c r="K112" s="21">
        <v>1657</v>
      </c>
      <c r="L112" s="21">
        <v>25</v>
      </c>
      <c r="M112" s="21">
        <v>2986</v>
      </c>
      <c r="N112" s="21">
        <v>3103</v>
      </c>
      <c r="O112" s="74">
        <v>28179</v>
      </c>
      <c r="P112" s="74">
        <v>1329</v>
      </c>
      <c r="Q112" s="74">
        <v>2986</v>
      </c>
      <c r="R112" s="115" t="s">
        <v>24</v>
      </c>
    </row>
    <row r="113" spans="1:34" s="10" customFormat="1" ht="12" hidden="1" customHeight="1" x14ac:dyDescent="0.2">
      <c r="A113" s="126">
        <v>42795</v>
      </c>
      <c r="B113" s="50">
        <v>0.74193548387096775</v>
      </c>
      <c r="C113" s="20">
        <v>34978</v>
      </c>
      <c r="D113" s="21">
        <v>194</v>
      </c>
      <c r="E113" s="21">
        <v>28203</v>
      </c>
      <c r="F113" s="20">
        <v>307</v>
      </c>
      <c r="G113" s="20">
        <v>112</v>
      </c>
      <c r="H113" s="20">
        <v>2794</v>
      </c>
      <c r="I113" s="21">
        <v>940</v>
      </c>
      <c r="J113" s="21">
        <v>580</v>
      </c>
      <c r="K113" s="21">
        <v>1818</v>
      </c>
      <c r="L113" s="21">
        <v>30</v>
      </c>
      <c r="M113" s="21">
        <v>3338</v>
      </c>
      <c r="N113" s="21">
        <v>3450</v>
      </c>
      <c r="O113" s="75">
        <v>28510</v>
      </c>
      <c r="P113" s="75">
        <v>1520</v>
      </c>
      <c r="Q113" s="75">
        <v>3338</v>
      </c>
      <c r="R113" s="115" t="s">
        <v>23</v>
      </c>
    </row>
    <row r="114" spans="1:34" s="10" customFormat="1" ht="12" hidden="1" customHeight="1" x14ac:dyDescent="0.2">
      <c r="A114" s="126">
        <v>42826</v>
      </c>
      <c r="B114" s="50">
        <v>0.6</v>
      </c>
      <c r="C114" s="20">
        <v>35798</v>
      </c>
      <c r="D114" s="21">
        <v>283</v>
      </c>
      <c r="E114" s="21">
        <v>29083</v>
      </c>
      <c r="F114" s="20">
        <v>410</v>
      </c>
      <c r="G114" s="20">
        <v>145</v>
      </c>
      <c r="H114" s="20">
        <v>2908</v>
      </c>
      <c r="I114" s="21">
        <v>841</v>
      </c>
      <c r="J114" s="21">
        <v>501</v>
      </c>
      <c r="K114" s="21">
        <v>1587</v>
      </c>
      <c r="L114" s="21">
        <v>40</v>
      </c>
      <c r="M114" s="21">
        <v>2929</v>
      </c>
      <c r="N114" s="21">
        <v>3074</v>
      </c>
      <c r="O114" s="75">
        <v>29493</v>
      </c>
      <c r="P114" s="75">
        <v>1342</v>
      </c>
      <c r="Q114" s="75">
        <v>2929</v>
      </c>
      <c r="R114" s="115" t="s">
        <v>22</v>
      </c>
    </row>
    <row r="115" spans="1:34" s="10" customFormat="1" ht="12" hidden="1" customHeight="1" x14ac:dyDescent="0.2">
      <c r="A115" s="126">
        <v>42856</v>
      </c>
      <c r="B115" s="50">
        <v>0.67741935483870963</v>
      </c>
      <c r="C115" s="20">
        <v>36497</v>
      </c>
      <c r="D115" s="21">
        <v>506</v>
      </c>
      <c r="E115" s="21">
        <v>29125</v>
      </c>
      <c r="F115" s="20">
        <v>430</v>
      </c>
      <c r="G115" s="20">
        <v>198</v>
      </c>
      <c r="H115" s="20">
        <v>3020</v>
      </c>
      <c r="I115" s="21">
        <v>919</v>
      </c>
      <c r="J115" s="21">
        <v>550</v>
      </c>
      <c r="K115" s="21">
        <v>1691</v>
      </c>
      <c r="L115" s="21">
        <v>61</v>
      </c>
      <c r="M115" s="21">
        <v>3160</v>
      </c>
      <c r="N115" s="21">
        <v>3358</v>
      </c>
      <c r="O115" s="75">
        <v>29555</v>
      </c>
      <c r="P115" s="75">
        <v>1469</v>
      </c>
      <c r="Q115" s="75">
        <v>3160</v>
      </c>
      <c r="R115" s="115" t="s">
        <v>23</v>
      </c>
    </row>
    <row r="116" spans="1:34" s="10" customFormat="1" ht="12" hidden="1" customHeight="1" x14ac:dyDescent="0.2">
      <c r="A116" s="126">
        <v>42887</v>
      </c>
      <c r="B116" s="50">
        <v>0.66666666666666663</v>
      </c>
      <c r="C116" s="20">
        <v>36546</v>
      </c>
      <c r="D116" s="21">
        <v>632</v>
      </c>
      <c r="E116" s="21">
        <v>28955</v>
      </c>
      <c r="F116" s="20">
        <v>544</v>
      </c>
      <c r="G116" s="20">
        <v>200</v>
      </c>
      <c r="H116" s="20">
        <v>2997</v>
      </c>
      <c r="I116" s="21">
        <v>911</v>
      </c>
      <c r="J116" s="21">
        <v>551</v>
      </c>
      <c r="K116" s="21">
        <v>1717</v>
      </c>
      <c r="L116" s="21">
        <v>40</v>
      </c>
      <c r="M116" s="21">
        <v>3179</v>
      </c>
      <c r="N116" s="21">
        <v>3379</v>
      </c>
      <c r="O116" s="75">
        <v>29499</v>
      </c>
      <c r="P116" s="75">
        <v>1462</v>
      </c>
      <c r="Q116" s="75">
        <v>3179</v>
      </c>
      <c r="R116" s="115" t="s">
        <v>22</v>
      </c>
    </row>
    <row r="117" spans="1:34" s="10" customFormat="1" ht="12" hidden="1" customHeight="1" x14ac:dyDescent="0.2">
      <c r="A117" s="126">
        <v>42917</v>
      </c>
      <c r="B117" s="50">
        <v>0.67741935483870963</v>
      </c>
      <c r="C117" s="20">
        <v>39250</v>
      </c>
      <c r="D117" s="21">
        <v>570</v>
      </c>
      <c r="E117" s="21">
        <v>31663</v>
      </c>
      <c r="F117" s="20">
        <v>494</v>
      </c>
      <c r="G117" s="20">
        <v>198</v>
      </c>
      <c r="H117" s="20">
        <v>3138</v>
      </c>
      <c r="I117" s="21">
        <v>933</v>
      </c>
      <c r="J117" s="21">
        <v>555</v>
      </c>
      <c r="K117" s="21">
        <v>1644</v>
      </c>
      <c r="L117" s="21">
        <v>53</v>
      </c>
      <c r="M117" s="21">
        <v>3132</v>
      </c>
      <c r="N117" s="21">
        <v>3330</v>
      </c>
      <c r="O117" s="75">
        <v>32157</v>
      </c>
      <c r="P117" s="75">
        <v>1488</v>
      </c>
      <c r="Q117" s="75">
        <v>3132</v>
      </c>
      <c r="R117" s="115" t="s">
        <v>23</v>
      </c>
    </row>
    <row r="118" spans="1:34" s="10" customFormat="1" ht="12" hidden="1" customHeight="1" x14ac:dyDescent="0.2">
      <c r="A118" s="126">
        <v>42948</v>
      </c>
      <c r="B118" s="50">
        <v>0.74193548387096775</v>
      </c>
      <c r="C118" s="20">
        <v>37888</v>
      </c>
      <c r="D118" s="21">
        <v>576</v>
      </c>
      <c r="E118" s="21">
        <v>30627</v>
      </c>
      <c r="F118" s="20">
        <v>562</v>
      </c>
      <c r="G118" s="20">
        <v>160</v>
      </c>
      <c r="H118" s="20">
        <v>3018</v>
      </c>
      <c r="I118" s="21">
        <v>887</v>
      </c>
      <c r="J118" s="21">
        <v>515</v>
      </c>
      <c r="K118" s="21">
        <v>1495</v>
      </c>
      <c r="L118" s="21">
        <v>50</v>
      </c>
      <c r="M118" s="21">
        <v>2897</v>
      </c>
      <c r="N118" s="21">
        <v>3057</v>
      </c>
      <c r="O118" s="75">
        <v>31189</v>
      </c>
      <c r="P118" s="75">
        <v>1402</v>
      </c>
      <c r="Q118" s="75">
        <v>2897</v>
      </c>
      <c r="R118" s="115" t="s">
        <v>23</v>
      </c>
    </row>
    <row r="119" spans="1:34" s="10" customFormat="1" ht="12" hidden="1" customHeight="1" x14ac:dyDescent="0.2">
      <c r="A119" s="126">
        <v>42979</v>
      </c>
      <c r="B119" s="50">
        <v>0.7</v>
      </c>
      <c r="C119" s="20">
        <v>37421</v>
      </c>
      <c r="D119" s="21">
        <v>382</v>
      </c>
      <c r="E119" s="21">
        <v>29745</v>
      </c>
      <c r="F119" s="20">
        <v>489</v>
      </c>
      <c r="G119" s="20">
        <v>184</v>
      </c>
      <c r="H119" s="20">
        <v>3401</v>
      </c>
      <c r="I119" s="21">
        <v>861</v>
      </c>
      <c r="J119" s="21">
        <v>590</v>
      </c>
      <c r="K119" s="21">
        <v>1728</v>
      </c>
      <c r="L119" s="21">
        <v>39</v>
      </c>
      <c r="M119" s="21">
        <v>3179</v>
      </c>
      <c r="N119" s="21">
        <v>3363</v>
      </c>
      <c r="O119" s="75">
        <v>30234</v>
      </c>
      <c r="P119" s="75">
        <v>1451</v>
      </c>
      <c r="Q119" s="75">
        <v>3179</v>
      </c>
      <c r="R119" s="115" t="s">
        <v>22</v>
      </c>
      <c r="U119" s="1"/>
      <c r="V119" s="1"/>
      <c r="W119" s="1"/>
      <c r="X119" s="1"/>
      <c r="Y119" s="1"/>
    </row>
    <row r="120" spans="1:34" s="10" customFormat="1" ht="12" hidden="1" customHeight="1" x14ac:dyDescent="0.2">
      <c r="A120" s="126">
        <v>43009</v>
      </c>
      <c r="B120" s="50">
        <v>0.67741935483870963</v>
      </c>
      <c r="C120" s="20">
        <v>37221</v>
      </c>
      <c r="D120" s="21">
        <v>277</v>
      </c>
      <c r="E120" s="21">
        <v>29945</v>
      </c>
      <c r="F120" s="20">
        <v>402</v>
      </c>
      <c r="G120" s="20">
        <v>162</v>
      </c>
      <c r="H120" s="20">
        <v>3396</v>
      </c>
      <c r="I120" s="21">
        <v>753</v>
      </c>
      <c r="J120" s="21">
        <v>544</v>
      </c>
      <c r="K120" s="21">
        <v>1701</v>
      </c>
      <c r="L120" s="21">
        <v>42</v>
      </c>
      <c r="M120" s="21">
        <v>2998</v>
      </c>
      <c r="N120" s="21">
        <v>3160</v>
      </c>
      <c r="O120" s="75">
        <v>30347</v>
      </c>
      <c r="P120" s="75">
        <v>1297</v>
      </c>
      <c r="Q120" s="75">
        <v>2998</v>
      </c>
      <c r="R120" s="115" t="s">
        <v>23</v>
      </c>
      <c r="T120" s="1"/>
      <c r="U120" s="1"/>
      <c r="V120" s="1"/>
      <c r="W120" s="1"/>
      <c r="X120" s="1"/>
      <c r="Y120" s="1"/>
      <c r="Z120" s="1"/>
      <c r="AA120" s="1"/>
      <c r="AB120" s="1"/>
      <c r="AC120" s="1"/>
      <c r="AD120" s="1"/>
      <c r="AE120" s="1"/>
      <c r="AF120" s="1"/>
      <c r="AG120" s="1"/>
      <c r="AH120" s="1"/>
    </row>
    <row r="121" spans="1:34" s="10" customFormat="1" ht="12" hidden="1" customHeight="1" x14ac:dyDescent="0.2">
      <c r="A121" s="126">
        <v>43040</v>
      </c>
      <c r="B121" s="50">
        <v>0.7</v>
      </c>
      <c r="C121" s="20">
        <v>34092</v>
      </c>
      <c r="D121" s="21">
        <v>80</v>
      </c>
      <c r="E121" s="21">
        <v>27292</v>
      </c>
      <c r="F121" s="20">
        <v>293</v>
      </c>
      <c r="G121" s="20">
        <v>109</v>
      </c>
      <c r="H121" s="20">
        <v>3113</v>
      </c>
      <c r="I121" s="21">
        <v>790</v>
      </c>
      <c r="J121" s="21">
        <v>568</v>
      </c>
      <c r="K121" s="21">
        <v>1820</v>
      </c>
      <c r="L121" s="21">
        <v>25</v>
      </c>
      <c r="M121" s="21">
        <v>3178</v>
      </c>
      <c r="N121" s="21">
        <v>3287</v>
      </c>
      <c r="O121" s="75">
        <v>27585</v>
      </c>
      <c r="P121" s="75">
        <v>1358</v>
      </c>
      <c r="Q121" s="75">
        <v>3178</v>
      </c>
      <c r="R121" s="115" t="s">
        <v>22</v>
      </c>
      <c r="T121" s="1"/>
      <c r="U121" s="1"/>
      <c r="V121" s="1"/>
      <c r="W121" s="1"/>
      <c r="X121" s="1"/>
      <c r="Y121" s="1"/>
      <c r="Z121" s="1"/>
      <c r="AA121" s="1"/>
      <c r="AB121" s="1"/>
      <c r="AC121" s="1"/>
      <c r="AD121" s="1"/>
      <c r="AE121" s="1"/>
      <c r="AF121" s="1"/>
      <c r="AG121" s="1"/>
      <c r="AH121" s="1"/>
    </row>
    <row r="122" spans="1:34" s="10" customFormat="1" ht="12" hidden="1" customHeight="1" thickBot="1" x14ac:dyDescent="0.25">
      <c r="A122" s="127">
        <v>43070</v>
      </c>
      <c r="B122" s="61">
        <v>0.61290322580645162</v>
      </c>
      <c r="C122" s="110">
        <v>33521</v>
      </c>
      <c r="D122" s="111">
        <v>29</v>
      </c>
      <c r="E122" s="111">
        <v>28044</v>
      </c>
      <c r="F122" s="110">
        <v>206</v>
      </c>
      <c r="G122" s="110">
        <v>136</v>
      </c>
      <c r="H122" s="110">
        <v>2830</v>
      </c>
      <c r="I122" s="111">
        <v>614</v>
      </c>
      <c r="J122" s="111">
        <v>402</v>
      </c>
      <c r="K122" s="111">
        <v>1232</v>
      </c>
      <c r="L122" s="111">
        <v>28</v>
      </c>
      <c r="M122" s="111">
        <v>2248</v>
      </c>
      <c r="N122" s="111">
        <v>2384</v>
      </c>
      <c r="O122" s="101">
        <v>28250</v>
      </c>
      <c r="P122" s="101">
        <v>1016</v>
      </c>
      <c r="Q122" s="101">
        <v>2248</v>
      </c>
      <c r="R122" s="135" t="s">
        <v>23</v>
      </c>
      <c r="T122" s="1"/>
      <c r="U122" s="1"/>
      <c r="V122" s="1"/>
      <c r="W122" s="1"/>
      <c r="X122" s="1"/>
      <c r="Y122" s="1"/>
      <c r="Z122" s="1"/>
      <c r="AA122" s="1"/>
      <c r="AB122" s="1"/>
      <c r="AC122" s="1"/>
      <c r="AD122" s="1"/>
      <c r="AE122" s="1"/>
      <c r="AF122" s="1"/>
      <c r="AG122" s="1"/>
      <c r="AH122" s="1"/>
    </row>
    <row r="123" spans="1:34" s="10" customFormat="1" ht="12" customHeight="1" thickBot="1" x14ac:dyDescent="0.25">
      <c r="A123" s="273">
        <v>42736</v>
      </c>
      <c r="B123" s="146">
        <v>0.68228366615463398</v>
      </c>
      <c r="C123" s="106">
        <v>35679.583333333336</v>
      </c>
      <c r="D123" s="106">
        <v>299.75</v>
      </c>
      <c r="E123" s="106">
        <v>28883</v>
      </c>
      <c r="F123" s="106">
        <v>377.5</v>
      </c>
      <c r="G123" s="106">
        <v>152.16666666666666</v>
      </c>
      <c r="H123" s="106">
        <v>2959.1666666666665</v>
      </c>
      <c r="I123" s="106">
        <v>831.83333333333337</v>
      </c>
      <c r="J123" s="106">
        <v>520.08333333333337</v>
      </c>
      <c r="K123" s="106">
        <v>1617.5833333333333</v>
      </c>
      <c r="L123" s="106">
        <v>38.666666666666664</v>
      </c>
      <c r="M123" s="106">
        <v>2969.5</v>
      </c>
      <c r="N123" s="105">
        <v>3121.6666666666665</v>
      </c>
      <c r="O123" s="105">
        <v>29260.5</v>
      </c>
      <c r="P123" s="105">
        <v>1351.9166666666667</v>
      </c>
      <c r="Q123" s="107">
        <v>2969.5</v>
      </c>
      <c r="R123" s="137"/>
      <c r="T123" s="1"/>
      <c r="U123" s="1"/>
      <c r="V123" s="1"/>
      <c r="W123" s="1"/>
      <c r="X123" s="1"/>
      <c r="Y123" s="1"/>
      <c r="Z123" s="1"/>
      <c r="AA123" s="1"/>
      <c r="AB123" s="1"/>
      <c r="AC123" s="1"/>
      <c r="AD123" s="1"/>
      <c r="AE123" s="1"/>
      <c r="AF123" s="1"/>
      <c r="AG123" s="1"/>
      <c r="AH123" s="1"/>
    </row>
    <row r="124" spans="1:34" s="10" customFormat="1" ht="12" hidden="1" customHeight="1" x14ac:dyDescent="0.2">
      <c r="A124" s="126">
        <v>43101</v>
      </c>
      <c r="B124" s="54">
        <v>0.70967741935483875</v>
      </c>
      <c r="C124" s="20">
        <v>32619</v>
      </c>
      <c r="D124" s="21">
        <v>49</v>
      </c>
      <c r="E124" s="21">
        <v>26783</v>
      </c>
      <c r="F124" s="20">
        <v>200</v>
      </c>
      <c r="G124" s="20">
        <v>108</v>
      </c>
      <c r="H124" s="20">
        <v>2767</v>
      </c>
      <c r="I124" s="21">
        <v>686</v>
      </c>
      <c r="J124" s="21">
        <v>462</v>
      </c>
      <c r="K124" s="21">
        <v>1548</v>
      </c>
      <c r="L124" s="21">
        <v>15</v>
      </c>
      <c r="M124" s="21">
        <v>2696</v>
      </c>
      <c r="N124" s="21">
        <v>2804</v>
      </c>
      <c r="O124" s="75">
        <v>26983</v>
      </c>
      <c r="P124" s="75">
        <v>1148</v>
      </c>
      <c r="Q124" s="75">
        <v>2696</v>
      </c>
      <c r="R124" s="115" t="s">
        <v>23</v>
      </c>
      <c r="T124" s="1"/>
      <c r="U124" s="1"/>
      <c r="V124" s="1"/>
      <c r="W124" s="1"/>
      <c r="X124" s="1"/>
      <c r="Y124" s="1"/>
      <c r="Z124" s="1"/>
      <c r="AA124" s="1"/>
      <c r="AB124" s="1"/>
      <c r="AC124" s="1"/>
      <c r="AD124" s="1"/>
      <c r="AE124" s="1"/>
      <c r="AF124" s="1"/>
      <c r="AG124" s="1"/>
      <c r="AH124" s="1"/>
    </row>
    <row r="125" spans="1:34" s="10" customFormat="1" ht="12" hidden="1" customHeight="1" x14ac:dyDescent="0.2">
      <c r="A125" s="126">
        <v>43132</v>
      </c>
      <c r="B125" s="50">
        <v>0.7142857142857143</v>
      </c>
      <c r="C125" s="20">
        <v>34247</v>
      </c>
      <c r="D125" s="21">
        <v>37</v>
      </c>
      <c r="E125" s="21">
        <v>27941</v>
      </c>
      <c r="F125" s="20">
        <v>220</v>
      </c>
      <c r="G125" s="20">
        <v>122</v>
      </c>
      <c r="H125" s="20">
        <v>2982</v>
      </c>
      <c r="I125" s="21">
        <v>728</v>
      </c>
      <c r="J125" s="21">
        <v>499</v>
      </c>
      <c r="K125" s="21">
        <v>1696</v>
      </c>
      <c r="L125" s="21">
        <v>24</v>
      </c>
      <c r="M125" s="21">
        <v>2923</v>
      </c>
      <c r="N125" s="21">
        <v>3045</v>
      </c>
      <c r="O125" s="75">
        <v>28161</v>
      </c>
      <c r="P125" s="75">
        <v>1227</v>
      </c>
      <c r="Q125" s="75">
        <v>2923</v>
      </c>
      <c r="R125" s="115" t="s">
        <v>24</v>
      </c>
      <c r="T125" s="1"/>
      <c r="U125" s="1"/>
      <c r="V125" s="1"/>
      <c r="W125" s="1"/>
      <c r="X125" s="1"/>
      <c r="Y125" s="1"/>
      <c r="Z125" s="1"/>
      <c r="AA125" s="1"/>
      <c r="AB125" s="1"/>
      <c r="AC125" s="1"/>
      <c r="AD125" s="1"/>
      <c r="AE125" s="1"/>
      <c r="AF125" s="1"/>
      <c r="AG125" s="1"/>
      <c r="AH125" s="1"/>
    </row>
    <row r="126" spans="1:34" s="10" customFormat="1" ht="12" hidden="1" customHeight="1" x14ac:dyDescent="0.2">
      <c r="A126" s="126">
        <v>43160</v>
      </c>
      <c r="B126" s="50">
        <v>0.67741935483870963</v>
      </c>
      <c r="C126" s="20">
        <v>35702</v>
      </c>
      <c r="D126" s="21">
        <v>96</v>
      </c>
      <c r="E126" s="21">
        <v>28634</v>
      </c>
      <c r="F126" s="20">
        <v>293</v>
      </c>
      <c r="G126" s="20">
        <v>464</v>
      </c>
      <c r="H126" s="20">
        <v>3131</v>
      </c>
      <c r="I126" s="21">
        <v>766</v>
      </c>
      <c r="J126" s="21">
        <v>531</v>
      </c>
      <c r="K126" s="21">
        <v>1766</v>
      </c>
      <c r="L126" s="21">
        <v>22</v>
      </c>
      <c r="M126" s="21">
        <v>3063</v>
      </c>
      <c r="N126" s="21">
        <v>3527</v>
      </c>
      <c r="O126" s="75">
        <v>28927</v>
      </c>
      <c r="P126" s="75">
        <v>1297</v>
      </c>
      <c r="Q126" s="75">
        <v>3063</v>
      </c>
      <c r="R126" s="115" t="s">
        <v>23</v>
      </c>
      <c r="T126" s="1"/>
      <c r="U126" s="1"/>
      <c r="V126" s="1"/>
      <c r="W126" s="1"/>
      <c r="X126" s="1"/>
      <c r="Y126" s="1"/>
      <c r="Z126" s="1"/>
      <c r="AA126" s="1"/>
      <c r="AB126" s="1"/>
      <c r="AC126" s="1"/>
      <c r="AD126" s="1"/>
      <c r="AE126" s="1"/>
      <c r="AF126" s="1"/>
      <c r="AG126" s="1"/>
      <c r="AH126" s="1"/>
    </row>
    <row r="127" spans="1:34" s="10" customFormat="1" ht="12" hidden="1" customHeight="1" x14ac:dyDescent="0.2">
      <c r="A127" s="126">
        <v>43191</v>
      </c>
      <c r="B127" s="50">
        <v>0.66666666666666663</v>
      </c>
      <c r="C127" s="20">
        <v>36954</v>
      </c>
      <c r="D127" s="21">
        <v>440</v>
      </c>
      <c r="E127" s="21">
        <v>29150</v>
      </c>
      <c r="F127" s="20">
        <v>408</v>
      </c>
      <c r="G127" s="20">
        <v>495</v>
      </c>
      <c r="H127" s="20">
        <v>3303</v>
      </c>
      <c r="I127" s="21">
        <v>755</v>
      </c>
      <c r="J127" s="21">
        <v>562</v>
      </c>
      <c r="K127" s="21">
        <v>1794</v>
      </c>
      <c r="L127" s="21">
        <v>48</v>
      </c>
      <c r="M127" s="21">
        <v>3111</v>
      </c>
      <c r="N127" s="21">
        <v>3606</v>
      </c>
      <c r="O127" s="75">
        <v>29558</v>
      </c>
      <c r="P127" s="75">
        <v>1317</v>
      </c>
      <c r="Q127" s="75">
        <v>3111</v>
      </c>
      <c r="R127" s="115" t="s">
        <v>22</v>
      </c>
      <c r="T127" s="1"/>
      <c r="U127" s="1"/>
      <c r="V127" s="1"/>
      <c r="W127" s="1"/>
      <c r="X127" s="1"/>
      <c r="Y127" s="1"/>
      <c r="Z127" s="1"/>
      <c r="AA127" s="1"/>
      <c r="AB127" s="1"/>
      <c r="AC127" s="1"/>
      <c r="AD127" s="1"/>
      <c r="AE127" s="1"/>
      <c r="AF127" s="1"/>
      <c r="AG127" s="1"/>
      <c r="AH127" s="1"/>
    </row>
    <row r="128" spans="1:34" s="10" customFormat="1" ht="12" hidden="1" customHeight="1" x14ac:dyDescent="0.2">
      <c r="A128" s="126">
        <v>43221</v>
      </c>
      <c r="B128" s="50">
        <v>0.61290322580645162</v>
      </c>
      <c r="C128" s="20">
        <v>35414</v>
      </c>
      <c r="D128" s="21">
        <v>494</v>
      </c>
      <c r="E128" s="21">
        <v>27673</v>
      </c>
      <c r="F128" s="20">
        <v>470</v>
      </c>
      <c r="G128" s="20">
        <v>530</v>
      </c>
      <c r="H128" s="20">
        <v>3232</v>
      </c>
      <c r="I128" s="21">
        <v>716</v>
      </c>
      <c r="J128" s="21">
        <v>540</v>
      </c>
      <c r="K128" s="21">
        <v>1717</v>
      </c>
      <c r="L128" s="21">
        <v>43</v>
      </c>
      <c r="M128" s="21">
        <v>2973</v>
      </c>
      <c r="N128" s="21">
        <v>3503</v>
      </c>
      <c r="O128" s="75">
        <v>28143</v>
      </c>
      <c r="P128" s="75">
        <v>1256</v>
      </c>
      <c r="Q128" s="75">
        <v>2973</v>
      </c>
      <c r="R128" s="115" t="s">
        <v>94</v>
      </c>
      <c r="T128" s="1"/>
      <c r="U128" s="1"/>
      <c r="V128" s="1"/>
      <c r="W128" s="1"/>
      <c r="X128" s="1"/>
      <c r="Y128" s="1"/>
      <c r="Z128" s="1"/>
      <c r="AA128" s="1"/>
      <c r="AB128" s="1"/>
      <c r="AC128" s="1"/>
      <c r="AD128" s="1"/>
      <c r="AE128" s="1"/>
      <c r="AF128" s="1"/>
      <c r="AG128" s="1"/>
      <c r="AH128" s="1"/>
    </row>
    <row r="129" spans="1:34" s="10" customFormat="1" ht="12" hidden="1" customHeight="1" x14ac:dyDescent="0.2">
      <c r="A129" s="126">
        <v>43252</v>
      </c>
      <c r="B129" s="50">
        <v>0.7</v>
      </c>
      <c r="C129" s="20">
        <v>37693</v>
      </c>
      <c r="D129" s="21">
        <v>655</v>
      </c>
      <c r="E129" s="21">
        <v>29045</v>
      </c>
      <c r="F129" s="20">
        <v>460</v>
      </c>
      <c r="G129" s="20">
        <v>555</v>
      </c>
      <c r="H129" s="20">
        <v>3557</v>
      </c>
      <c r="I129" s="21">
        <v>824</v>
      </c>
      <c r="J129" s="21">
        <v>603</v>
      </c>
      <c r="K129" s="21">
        <v>1944</v>
      </c>
      <c r="L129" s="21">
        <v>50</v>
      </c>
      <c r="M129" s="21">
        <v>3371</v>
      </c>
      <c r="N129" s="21">
        <v>3926</v>
      </c>
      <c r="O129" s="75">
        <v>29505</v>
      </c>
      <c r="P129" s="75">
        <v>1427</v>
      </c>
      <c r="Q129" s="75">
        <v>3371</v>
      </c>
      <c r="R129" s="115" t="s">
        <v>22</v>
      </c>
      <c r="T129" s="1"/>
      <c r="U129" s="1"/>
      <c r="V129" s="1"/>
      <c r="W129" s="1"/>
      <c r="X129" s="1"/>
      <c r="Y129" s="1"/>
      <c r="Z129" s="1"/>
      <c r="AA129" s="1"/>
      <c r="AB129" s="1"/>
      <c r="AC129" s="1"/>
      <c r="AD129" s="1"/>
      <c r="AE129" s="1"/>
      <c r="AF129" s="1"/>
      <c r="AG129" s="1"/>
      <c r="AH129" s="1"/>
    </row>
    <row r="130" spans="1:34" s="10" customFormat="1" ht="12" hidden="1" customHeight="1" x14ac:dyDescent="0.2">
      <c r="A130" s="126">
        <v>43282</v>
      </c>
      <c r="B130" s="50">
        <v>0.70967741935483875</v>
      </c>
      <c r="C130" s="20">
        <v>39574</v>
      </c>
      <c r="D130" s="21">
        <v>662</v>
      </c>
      <c r="E130" s="21">
        <v>30889</v>
      </c>
      <c r="F130" s="20">
        <v>484</v>
      </c>
      <c r="G130" s="20">
        <v>519</v>
      </c>
      <c r="H130" s="20">
        <v>3722</v>
      </c>
      <c r="I130" s="21">
        <v>797</v>
      </c>
      <c r="J130" s="21">
        <v>585</v>
      </c>
      <c r="K130" s="21">
        <v>1837</v>
      </c>
      <c r="L130" s="21">
        <v>78</v>
      </c>
      <c r="M130" s="21">
        <v>3219</v>
      </c>
      <c r="N130" s="21">
        <v>3738</v>
      </c>
      <c r="O130" s="75">
        <v>31373</v>
      </c>
      <c r="P130" s="75">
        <v>1382</v>
      </c>
      <c r="Q130" s="75">
        <v>3219</v>
      </c>
      <c r="R130" s="115" t="s">
        <v>68</v>
      </c>
      <c r="T130" s="1"/>
      <c r="U130" s="1"/>
      <c r="V130" s="1"/>
      <c r="W130" s="1"/>
      <c r="X130" s="1"/>
      <c r="Y130" s="1"/>
      <c r="Z130" s="1"/>
      <c r="AA130" s="1"/>
      <c r="AB130" s="1"/>
      <c r="AC130" s="1"/>
      <c r="AD130" s="1"/>
      <c r="AE130" s="1"/>
      <c r="AF130" s="1"/>
      <c r="AG130" s="1"/>
      <c r="AH130" s="1"/>
    </row>
    <row r="131" spans="1:34" s="10" customFormat="1" ht="12" hidden="1" customHeight="1" x14ac:dyDescent="0.2">
      <c r="A131" s="126">
        <v>43313</v>
      </c>
      <c r="B131" s="50">
        <v>0.74193548387096775</v>
      </c>
      <c r="C131" s="20">
        <v>38339</v>
      </c>
      <c r="D131" s="21">
        <v>612</v>
      </c>
      <c r="E131" s="21">
        <v>30201</v>
      </c>
      <c r="F131" s="20">
        <v>562</v>
      </c>
      <c r="G131" s="20">
        <v>504</v>
      </c>
      <c r="H131" s="20">
        <v>3590</v>
      </c>
      <c r="I131" s="21">
        <v>737</v>
      </c>
      <c r="J131" s="21">
        <v>502</v>
      </c>
      <c r="K131" s="21">
        <v>1597</v>
      </c>
      <c r="L131" s="21">
        <v>34</v>
      </c>
      <c r="M131" s="21">
        <v>2836</v>
      </c>
      <c r="N131" s="21">
        <v>3340</v>
      </c>
      <c r="O131" s="75">
        <v>30763</v>
      </c>
      <c r="P131" s="75">
        <v>1239</v>
      </c>
      <c r="Q131" s="75">
        <v>2836</v>
      </c>
      <c r="R131" s="115" t="s">
        <v>23</v>
      </c>
      <c r="T131" s="1"/>
      <c r="U131" s="1"/>
      <c r="V131" s="1"/>
      <c r="W131" s="1"/>
      <c r="X131" s="1"/>
      <c r="Y131" s="1"/>
      <c r="Z131" s="1"/>
      <c r="AA131" s="1"/>
      <c r="AB131" s="1"/>
      <c r="AC131" s="1"/>
      <c r="AD131" s="1"/>
      <c r="AE131" s="1"/>
      <c r="AF131" s="1"/>
      <c r="AG131" s="1"/>
      <c r="AH131" s="1"/>
    </row>
    <row r="132" spans="1:34" s="10" customFormat="1" ht="12" hidden="1" customHeight="1" x14ac:dyDescent="0.2">
      <c r="A132" s="126">
        <v>43344</v>
      </c>
      <c r="B132" s="50">
        <v>0.66666666666666663</v>
      </c>
      <c r="C132" s="20">
        <v>38054</v>
      </c>
      <c r="D132" s="21">
        <v>547</v>
      </c>
      <c r="E132" s="21">
        <v>29761</v>
      </c>
      <c r="F132" s="20">
        <v>510</v>
      </c>
      <c r="G132" s="20">
        <v>523</v>
      </c>
      <c r="H132" s="20">
        <v>3600</v>
      </c>
      <c r="I132" s="21">
        <v>751</v>
      </c>
      <c r="J132" s="21">
        <v>539</v>
      </c>
      <c r="K132" s="21">
        <v>1775</v>
      </c>
      <c r="L132" s="21">
        <v>48</v>
      </c>
      <c r="M132" s="21">
        <v>3065</v>
      </c>
      <c r="N132" s="20">
        <v>3588</v>
      </c>
      <c r="O132" s="75">
        <v>30271</v>
      </c>
      <c r="P132" s="75">
        <v>1290</v>
      </c>
      <c r="Q132" s="75">
        <v>3065</v>
      </c>
      <c r="R132" s="115" t="s">
        <v>22</v>
      </c>
      <c r="T132" s="1"/>
      <c r="U132" s="1"/>
      <c r="V132" s="1"/>
      <c r="W132" s="1"/>
      <c r="X132" s="1"/>
      <c r="Y132" s="1"/>
      <c r="Z132" s="1"/>
      <c r="AA132" s="1"/>
      <c r="AB132" s="1"/>
      <c r="AC132" s="1"/>
      <c r="AD132" s="1"/>
      <c r="AE132" s="1"/>
      <c r="AF132" s="1"/>
      <c r="AG132" s="1"/>
      <c r="AH132" s="1"/>
    </row>
    <row r="133" spans="1:34" s="10" customFormat="1" ht="12" hidden="1" customHeight="1" x14ac:dyDescent="0.2">
      <c r="A133" s="126">
        <v>43374</v>
      </c>
      <c r="B133" s="50">
        <v>0.70967741935483875</v>
      </c>
      <c r="C133" s="20">
        <v>38033</v>
      </c>
      <c r="D133" s="21">
        <v>330</v>
      </c>
      <c r="E133" s="21">
        <v>29836</v>
      </c>
      <c r="F133" s="20">
        <v>412</v>
      </c>
      <c r="G133" s="20">
        <v>498</v>
      </c>
      <c r="H133" s="20">
        <v>3602</v>
      </c>
      <c r="I133" s="21">
        <v>809</v>
      </c>
      <c r="J133" s="21">
        <v>590</v>
      </c>
      <c r="K133" s="21">
        <v>1899</v>
      </c>
      <c r="L133" s="21">
        <v>54</v>
      </c>
      <c r="M133" s="21">
        <v>3298</v>
      </c>
      <c r="N133" s="20">
        <v>3796</v>
      </c>
      <c r="O133" s="75">
        <v>30248</v>
      </c>
      <c r="P133" s="75">
        <v>1399</v>
      </c>
      <c r="Q133" s="75">
        <v>3298</v>
      </c>
      <c r="R133" s="115" t="s">
        <v>23</v>
      </c>
      <c r="T133" s="1"/>
      <c r="U133" s="1"/>
      <c r="V133" s="1"/>
      <c r="W133" s="1"/>
      <c r="X133" s="1"/>
      <c r="Y133" s="1"/>
      <c r="Z133" s="1"/>
      <c r="AA133" s="1"/>
      <c r="AB133" s="1"/>
      <c r="AC133" s="1"/>
      <c r="AD133" s="1"/>
      <c r="AE133" s="1"/>
      <c r="AF133" s="1"/>
      <c r="AG133" s="1"/>
      <c r="AH133" s="1"/>
    </row>
    <row r="134" spans="1:34" s="10" customFormat="1" ht="12" hidden="1" customHeight="1" x14ac:dyDescent="0.2">
      <c r="A134" s="126">
        <v>43405</v>
      </c>
      <c r="B134" s="50">
        <v>0.7</v>
      </c>
      <c r="C134" s="20">
        <v>34665</v>
      </c>
      <c r="D134" s="21">
        <v>101</v>
      </c>
      <c r="E134" s="21">
        <v>27782</v>
      </c>
      <c r="F134" s="20">
        <v>298</v>
      </c>
      <c r="G134" s="20">
        <v>114</v>
      </c>
      <c r="H134" s="20">
        <v>3162</v>
      </c>
      <c r="I134" s="21">
        <v>769</v>
      </c>
      <c r="J134" s="21">
        <v>557</v>
      </c>
      <c r="K134" s="21">
        <v>1862</v>
      </c>
      <c r="L134" s="21">
        <v>23</v>
      </c>
      <c r="M134" s="21">
        <v>3188</v>
      </c>
      <c r="N134" s="21">
        <v>3302</v>
      </c>
      <c r="O134" s="75">
        <v>28080</v>
      </c>
      <c r="P134" s="75">
        <v>1326</v>
      </c>
      <c r="Q134" s="75">
        <v>3188</v>
      </c>
      <c r="R134" s="115"/>
      <c r="T134" s="1"/>
      <c r="U134" s="1"/>
      <c r="V134" s="1"/>
      <c r="W134" s="1"/>
      <c r="X134" s="1"/>
      <c r="Y134" s="1"/>
      <c r="Z134" s="1"/>
      <c r="AA134" s="1"/>
      <c r="AB134" s="1"/>
      <c r="AC134" s="1"/>
      <c r="AD134" s="1"/>
      <c r="AE134" s="1"/>
      <c r="AF134" s="1"/>
      <c r="AG134" s="1"/>
      <c r="AH134" s="1"/>
    </row>
    <row r="135" spans="1:34" s="10" customFormat="1" ht="12" hidden="1" customHeight="1" thickBot="1" x14ac:dyDescent="0.25">
      <c r="A135" s="127">
        <v>43435</v>
      </c>
      <c r="B135" s="61">
        <v>0.61290322580645162</v>
      </c>
      <c r="C135" s="110"/>
      <c r="D135" s="111"/>
      <c r="E135" s="111"/>
      <c r="F135" s="110"/>
      <c r="G135" s="271">
        <v>108</v>
      </c>
      <c r="H135" s="110"/>
      <c r="I135" s="111"/>
      <c r="J135" s="111"/>
      <c r="K135" s="136"/>
      <c r="L135" s="111"/>
      <c r="M135" s="111"/>
      <c r="N135" s="111"/>
      <c r="O135" s="101">
        <v>0</v>
      </c>
      <c r="P135" s="101">
        <v>0</v>
      </c>
      <c r="Q135" s="101">
        <v>0</v>
      </c>
      <c r="R135" s="135"/>
      <c r="T135" s="1"/>
      <c r="U135" s="1"/>
      <c r="V135" s="1"/>
      <c r="W135" s="1"/>
      <c r="X135" s="1"/>
      <c r="Y135" s="1"/>
      <c r="Z135" s="1"/>
      <c r="AA135" s="1"/>
      <c r="AB135" s="1"/>
      <c r="AC135" s="1"/>
      <c r="AD135" s="1"/>
      <c r="AE135" s="1"/>
      <c r="AF135" s="1"/>
      <c r="AG135" s="1"/>
      <c r="AH135" s="1"/>
    </row>
    <row r="136" spans="1:34" s="10" customFormat="1" ht="12" customHeight="1" thickBot="1" x14ac:dyDescent="0.25">
      <c r="A136" s="273">
        <v>43101</v>
      </c>
      <c r="B136" s="109">
        <v>0.68515104966717877</v>
      </c>
      <c r="C136" s="106">
        <v>36481.272727272728</v>
      </c>
      <c r="D136" s="106">
        <v>365.72727272727275</v>
      </c>
      <c r="E136" s="106">
        <v>28881.363636363636</v>
      </c>
      <c r="F136" s="106">
        <v>392.45454545454544</v>
      </c>
      <c r="G136" s="106">
        <v>378.33333333333331</v>
      </c>
      <c r="H136" s="106">
        <v>3331.6363636363635</v>
      </c>
      <c r="I136" s="106">
        <v>758</v>
      </c>
      <c r="J136" s="106">
        <v>542.72727272727275</v>
      </c>
      <c r="K136" s="106">
        <v>1766.8181818181818</v>
      </c>
      <c r="L136" s="106">
        <v>39.909090909090907</v>
      </c>
      <c r="M136" s="106">
        <v>3067.5454545454545</v>
      </c>
      <c r="N136" s="105">
        <v>3470.4545454545455</v>
      </c>
      <c r="O136" s="105">
        <v>26834.333333333332</v>
      </c>
      <c r="P136" s="105">
        <v>1192.3333333333333</v>
      </c>
      <c r="Q136" s="107">
        <v>2811.9166666666665</v>
      </c>
      <c r="R136" s="137"/>
      <c r="T136" s="1"/>
      <c r="U136" s="1"/>
      <c r="V136" s="1"/>
      <c r="W136" s="1"/>
      <c r="X136" s="1"/>
      <c r="Y136" s="1"/>
      <c r="Z136" s="1"/>
      <c r="AA136" s="1"/>
      <c r="AB136" s="1"/>
      <c r="AC136" s="1"/>
      <c r="AD136" s="1"/>
      <c r="AE136" s="1"/>
      <c r="AF136" s="1"/>
      <c r="AG136" s="1"/>
      <c r="AH136" s="1"/>
    </row>
    <row r="137" spans="1:34" ht="12" hidden="1" customHeight="1" x14ac:dyDescent="0.2">
      <c r="A137" s="318"/>
      <c r="B137" s="319"/>
      <c r="C137" s="319"/>
      <c r="D137" s="319"/>
      <c r="E137" s="319"/>
      <c r="F137" s="319"/>
      <c r="G137" s="319"/>
      <c r="H137" s="319"/>
      <c r="I137" s="319"/>
      <c r="J137" s="319"/>
      <c r="K137" s="319"/>
      <c r="L137" s="319"/>
      <c r="M137" s="319"/>
      <c r="N137" s="319"/>
      <c r="O137" s="319"/>
      <c r="P137" s="319"/>
      <c r="Q137" s="319"/>
      <c r="R137" s="320"/>
    </row>
    <row r="138" spans="1:34" hidden="1" x14ac:dyDescent="0.2">
      <c r="A138" s="321"/>
      <c r="B138" s="322"/>
      <c r="C138" s="323"/>
      <c r="D138" s="323"/>
      <c r="E138" s="323"/>
      <c r="F138" s="323"/>
      <c r="G138" s="323"/>
      <c r="H138" s="323"/>
      <c r="I138" s="323"/>
      <c r="J138" s="323"/>
      <c r="K138" s="323"/>
      <c r="L138" s="323"/>
      <c r="M138" s="323"/>
      <c r="N138" s="323"/>
      <c r="O138" s="323"/>
      <c r="P138" s="323"/>
      <c r="Q138" s="323"/>
      <c r="R138" s="324"/>
    </row>
    <row r="139" spans="1:34" hidden="1" x14ac:dyDescent="0.2">
      <c r="A139" s="27" t="s">
        <v>8</v>
      </c>
      <c r="B139" s="81"/>
      <c r="C139" s="83">
        <v>-7.9075681080348539E-3</v>
      </c>
      <c r="D139" s="84">
        <v>-9.6259482082134334E-2</v>
      </c>
      <c r="E139" s="85">
        <v>-9.7314267841440462E-3</v>
      </c>
      <c r="F139" s="84">
        <v>-2.931363203050524E-2</v>
      </c>
      <c r="G139" s="84">
        <v>2.7164685908319088E-2</v>
      </c>
      <c r="H139" s="84">
        <v>1.604978709466099E-2</v>
      </c>
      <c r="I139" s="85">
        <v>1.4398560143985602E-2</v>
      </c>
      <c r="J139" s="85">
        <v>-2.8010734652801E-2</v>
      </c>
      <c r="K139" s="85">
        <v>4.6116881103704779E-2</v>
      </c>
      <c r="L139" s="85">
        <v>5.7660626029653987E-2</v>
      </c>
      <c r="M139" s="85">
        <v>1.8534557422484041E-2</v>
      </c>
      <c r="N139" s="86">
        <v>1.8074695426403036E-2</v>
      </c>
      <c r="O139" s="139"/>
      <c r="P139" s="139"/>
      <c r="Q139" s="79">
        <v>1.9816386627403558E-2</v>
      </c>
      <c r="R139" s="65"/>
    </row>
    <row r="140" spans="1:34" hidden="1" x14ac:dyDescent="0.2">
      <c r="A140" s="26" t="s">
        <v>9</v>
      </c>
      <c r="B140" s="82"/>
      <c r="C140" s="87">
        <v>5.7757582393518157E-2</v>
      </c>
      <c r="D140" s="30">
        <v>0.15224312590448619</v>
      </c>
      <c r="E140" s="31">
        <v>4.8068556989785537E-2</v>
      </c>
      <c r="F140" s="30">
        <v>0.10704640314264664</v>
      </c>
      <c r="G140" s="30">
        <v>6.8595041322314101E-2</v>
      </c>
      <c r="H140" s="30">
        <v>7.4145712443584783E-2</v>
      </c>
      <c r="I140" s="31">
        <v>6.1606702809265695E-2</v>
      </c>
      <c r="J140" s="31">
        <v>0.10146678170836916</v>
      </c>
      <c r="K140" s="31">
        <v>0.15847966214714382</v>
      </c>
      <c r="L140" s="31">
        <v>0.19158878504672897</v>
      </c>
      <c r="M140" s="31">
        <v>0.11530612244897959</v>
      </c>
      <c r="N140" s="32">
        <v>0.11440248487820834</v>
      </c>
      <c r="O140" s="140"/>
      <c r="P140" s="140"/>
      <c r="Q140" s="80">
        <v>0.11387029928321488</v>
      </c>
      <c r="R140" s="22"/>
    </row>
    <row r="141" spans="1:34" hidden="1" x14ac:dyDescent="0.2">
      <c r="A141" s="26" t="s">
        <v>15</v>
      </c>
      <c r="B141" s="82"/>
      <c r="C141" s="87">
        <v>-6.7538122166789887E-3</v>
      </c>
      <c r="D141" s="30">
        <v>-1.9352470933652031E-2</v>
      </c>
      <c r="E141" s="31">
        <v>-4.169806581260984E-2</v>
      </c>
      <c r="F141" s="30">
        <v>-2.234630518343303E-2</v>
      </c>
      <c r="G141" s="30">
        <v>-2.9496562430694116E-2</v>
      </c>
      <c r="H141" s="30">
        <v>0.21809744779582366</v>
      </c>
      <c r="I141" s="31">
        <v>1.894090969721228E-2</v>
      </c>
      <c r="J141" s="31">
        <v>-4.0204271123491224E-2</v>
      </c>
      <c r="K141" s="31">
        <v>-4.26131912893623E-2</v>
      </c>
      <c r="L141" s="31">
        <v>5.0524430800715711E-3</v>
      </c>
      <c r="M141" s="31">
        <v>-0.3751633986928104</v>
      </c>
      <c r="N141" s="32">
        <v>-1.9152180542848486E-2</v>
      </c>
      <c r="O141" s="140"/>
      <c r="P141" s="140"/>
      <c r="Q141" s="80">
        <v>9.2914124824026278E-2</v>
      </c>
      <c r="R141" s="22"/>
    </row>
    <row r="142" spans="1:34" hidden="1" x14ac:dyDescent="0.2">
      <c r="A142" s="26" t="s">
        <v>16</v>
      </c>
      <c r="B142" s="82"/>
      <c r="C142" s="87">
        <v>-2.5501636135074772E-2</v>
      </c>
      <c r="D142" s="30">
        <v>-2.3853211009174431E-2</v>
      </c>
      <c r="E142" s="31">
        <v>-2.6910863218136686E-2</v>
      </c>
      <c r="F142" s="30">
        <v>-5.5987202925045755E-2</v>
      </c>
      <c r="G142" s="30">
        <v>0.13650793650793644</v>
      </c>
      <c r="H142" s="30">
        <v>-6.0871841864118337E-3</v>
      </c>
      <c r="I142" s="31">
        <v>-5.3206926574441239E-2</v>
      </c>
      <c r="J142" s="31">
        <v>-3.7146129929635119E-2</v>
      </c>
      <c r="K142" s="31">
        <v>-1.5653833916640155E-2</v>
      </c>
      <c r="L142" s="31">
        <v>8.7866108786610872E-2</v>
      </c>
      <c r="M142" s="31">
        <v>-3.1776630806541827E-2</v>
      </c>
      <c r="N142" s="32">
        <v>-2.1253260611809342E-2</v>
      </c>
      <c r="O142" s="140"/>
      <c r="P142" s="140"/>
      <c r="Q142" s="80">
        <v>-3.1806734446413583E-2</v>
      </c>
      <c r="R142" s="22"/>
    </row>
    <row r="143" spans="1:34" hidden="1" x14ac:dyDescent="0.2">
      <c r="A143" s="26" t="s">
        <v>17</v>
      </c>
      <c r="B143" s="82"/>
      <c r="C143" s="87">
        <v>-1.0036779368103868E-2</v>
      </c>
      <c r="D143" s="30">
        <v>2.7926960257787389E-2</v>
      </c>
      <c r="E143" s="31">
        <v>-1.2464811040517446E-2</v>
      </c>
      <c r="F143" s="30">
        <v>3.3163882837085504E-2</v>
      </c>
      <c r="G143" s="30">
        <v>-5.8659217877094973E-2</v>
      </c>
      <c r="H143" s="30">
        <v>2.8152782351004279E-2</v>
      </c>
      <c r="I143" s="31">
        <v>-0.12761826913252278</v>
      </c>
      <c r="J143" s="31">
        <v>-6.2712440516655338E-2</v>
      </c>
      <c r="K143" s="31">
        <v>-8.8564225224641666E-3</v>
      </c>
      <c r="L143" s="31">
        <v>1.473076923076923</v>
      </c>
      <c r="M143" s="31">
        <v>-5.6583172768143924E-2</v>
      </c>
      <c r="N143" s="32">
        <v>-5.9208334595233156E-2</v>
      </c>
      <c r="O143" s="140"/>
      <c r="P143" s="140"/>
      <c r="Q143" s="80">
        <v>-5.6358381502890173E-2</v>
      </c>
      <c r="R143" s="22" t="s">
        <v>4</v>
      </c>
    </row>
    <row r="144" spans="1:34" hidden="1" x14ac:dyDescent="0.2">
      <c r="A144" s="26" t="s">
        <v>18</v>
      </c>
      <c r="B144" s="82"/>
      <c r="C144" s="87">
        <v>2.9401013107734086E-2</v>
      </c>
      <c r="D144" s="30">
        <v>-0.1280041797283176</v>
      </c>
      <c r="E144" s="31">
        <v>-3.1199784536889612E-3</v>
      </c>
      <c r="F144" s="30">
        <v>8.575445173383317E-2</v>
      </c>
      <c r="G144" s="30">
        <v>0.17863501483679534</v>
      </c>
      <c r="H144" s="30">
        <v>1.9087269815852622E-2</v>
      </c>
      <c r="I144" s="31">
        <v>0.1628015928788944</v>
      </c>
      <c r="J144" s="31">
        <v>6.8721668177697273E-2</v>
      </c>
      <c r="K144" s="31">
        <v>6.5418732063657642E-2</v>
      </c>
      <c r="L144" s="60">
        <v>7.2503888024883354</v>
      </c>
      <c r="M144" s="31">
        <v>9.456055551773436E-2</v>
      </c>
      <c r="N144" s="32">
        <v>9.9117950038629984E-2</v>
      </c>
      <c r="O144" s="140"/>
      <c r="P144" s="140"/>
      <c r="Q144" s="80">
        <v>9.4333843797856046E-2</v>
      </c>
      <c r="R144" s="22"/>
    </row>
    <row r="145" spans="1:18" hidden="1" x14ac:dyDescent="0.2">
      <c r="A145" s="26" t="s">
        <v>26</v>
      </c>
      <c r="B145" s="82"/>
      <c r="C145" s="87">
        <v>2.6060992578849723E-2</v>
      </c>
      <c r="D145" s="30">
        <v>-0.15038945476333135</v>
      </c>
      <c r="E145" s="30">
        <v>3.7505312367190777E-2</v>
      </c>
      <c r="F145" s="30">
        <v>-0.13120414328873548</v>
      </c>
      <c r="G145" s="30">
        <v>1.6112789526686752E-2</v>
      </c>
      <c r="H145" s="30">
        <v>1.3921624084723867E-2</v>
      </c>
      <c r="I145" s="30">
        <v>-3.0217566478646252E-3</v>
      </c>
      <c r="J145" s="30">
        <v>3.4950797421106128E-2</v>
      </c>
      <c r="K145" s="30">
        <v>0.12188552188552194</v>
      </c>
      <c r="L145" s="30">
        <v>-0.29255419415645612</v>
      </c>
      <c r="M145" s="30">
        <v>6.7421321059833436E-2</v>
      </c>
      <c r="N145" s="88">
        <v>6.4405588261136987E-2</v>
      </c>
      <c r="O145" s="141"/>
      <c r="P145" s="141"/>
      <c r="Q145" s="80">
        <v>6.7388127001897002E-2</v>
      </c>
      <c r="R145" s="43"/>
    </row>
    <row r="146" spans="1:18" hidden="1" x14ac:dyDescent="0.2">
      <c r="A146" s="26" t="s">
        <v>27</v>
      </c>
      <c r="B146" s="82"/>
      <c r="C146" s="87">
        <v>8.0402128360880284E-3</v>
      </c>
      <c r="D146" s="30">
        <v>0.26833568406205921</v>
      </c>
      <c r="E146" s="31">
        <v>1.4105771340794382E-2</v>
      </c>
      <c r="F146" s="30">
        <v>0.12518628912071536</v>
      </c>
      <c r="G146" s="30">
        <v>-9.5143706640237871E-2</v>
      </c>
      <c r="H146" s="30">
        <v>0.10060748822216713</v>
      </c>
      <c r="I146" s="31">
        <v>8.4865629420084864E-3</v>
      </c>
      <c r="J146" s="31">
        <v>2.3114754098360769E-2</v>
      </c>
      <c r="K146" s="31">
        <v>5.9205500381970866E-2</v>
      </c>
      <c r="L146" s="60">
        <v>-0.93818278710365044</v>
      </c>
      <c r="M146" s="31">
        <v>3.8165714951637286E-2</v>
      </c>
      <c r="N146" s="32">
        <v>3.0763304165978708E-2</v>
      </c>
      <c r="O146" s="140"/>
      <c r="P146" s="140"/>
      <c r="Q146" s="80">
        <v>3.8165714951637286E-2</v>
      </c>
      <c r="R146" s="43"/>
    </row>
    <row r="147" spans="1:18" ht="12.75" hidden="1" thickBot="1" x14ac:dyDescent="0.25">
      <c r="A147" s="92" t="s">
        <v>40</v>
      </c>
      <c r="B147" s="93"/>
      <c r="C147" s="94">
        <v>2.2469135540336339E-2</v>
      </c>
      <c r="D147" s="95">
        <v>0.22010766547880817</v>
      </c>
      <c r="E147" s="95">
        <v>-5.6654905527956482E-5</v>
      </c>
      <c r="F147" s="95">
        <v>3.9614689945815733E-2</v>
      </c>
      <c r="G147" s="95">
        <v>1.4863088718510407</v>
      </c>
      <c r="H147" s="95">
        <v>0.12586979340006657</v>
      </c>
      <c r="I147" s="95">
        <v>-8.8759767581647012E-2</v>
      </c>
      <c r="J147" s="95">
        <v>4.3539059882594537E-2</v>
      </c>
      <c r="K147" s="95">
        <v>9.2257904374745348E-2</v>
      </c>
      <c r="L147" s="95">
        <v>3.2131661442006264E-2</v>
      </c>
      <c r="M147" s="95">
        <v>3.3017496058412026E-2</v>
      </c>
      <c r="N147" s="96">
        <v>0.11173130126680587</v>
      </c>
      <c r="O147" s="142"/>
      <c r="P147" s="142"/>
      <c r="Q147" s="98">
        <v>-5.3067295279789019E-2</v>
      </c>
      <c r="R147" s="43"/>
    </row>
    <row r="148" spans="1:18" hidden="1" x14ac:dyDescent="0.2">
      <c r="A148" s="89" t="s">
        <v>41</v>
      </c>
      <c r="B148" s="90"/>
      <c r="C148" s="91">
        <v>5.7550809580030379E-2</v>
      </c>
      <c r="D148" s="91">
        <v>0.31477749332752325</v>
      </c>
      <c r="E148" s="91">
        <v>5.2080516168913897E-2</v>
      </c>
      <c r="F148" s="91">
        <v>1.628281084474429E-2</v>
      </c>
      <c r="G148" s="91">
        <v>1.2860020140986907</v>
      </c>
      <c r="H148" s="91">
        <v>0.25639157674605961</v>
      </c>
      <c r="I148" s="91">
        <v>-8.3803384367445652E-2</v>
      </c>
      <c r="J148" s="91">
        <v>0.10497578431070118</v>
      </c>
      <c r="K148" s="91">
        <v>0.29793805826863673</v>
      </c>
      <c r="L148" s="91">
        <v>-0.9548624796504156</v>
      </c>
      <c r="M148" s="91">
        <v>0.14474889459340268</v>
      </c>
      <c r="N148" s="91">
        <v>0.21973624302066444</v>
      </c>
      <c r="O148" s="143"/>
      <c r="P148" s="143"/>
      <c r="Q148" s="80">
        <v>4.9320521192897288E-2</v>
      </c>
      <c r="R148" s="43"/>
    </row>
    <row r="149" spans="1:18" ht="12.75" hidden="1" thickBot="1" x14ac:dyDescent="0.25">
      <c r="A149" s="92" t="s">
        <v>42</v>
      </c>
      <c r="B149" s="93"/>
      <c r="C149" s="95">
        <v>8.0779826757533424E-2</v>
      </c>
      <c r="D149" s="95">
        <v>0.14797993008822213</v>
      </c>
      <c r="E149" s="95">
        <v>2.2644787095867383E-2</v>
      </c>
      <c r="F149" s="95">
        <v>0.12236762284426717</v>
      </c>
      <c r="G149" s="95">
        <v>2.8539898132427837</v>
      </c>
      <c r="H149" s="95">
        <v>0.45502188607331084</v>
      </c>
      <c r="I149" s="95">
        <v>-9.0490950904909467E-2</v>
      </c>
      <c r="J149" s="95">
        <v>9.2372907200146459E-2</v>
      </c>
      <c r="K149" s="95">
        <v>0.64329702230802821</v>
      </c>
      <c r="L149" s="95">
        <v>-0.21102291448255214</v>
      </c>
      <c r="M149" s="95">
        <v>0.27526573547706412</v>
      </c>
      <c r="N149" s="95">
        <v>0.38624108066888174</v>
      </c>
      <c r="O149" s="95"/>
      <c r="P149" s="95"/>
      <c r="Q149" s="97">
        <v>0.16899359085397542</v>
      </c>
      <c r="R149" s="133"/>
    </row>
    <row r="150" spans="1:18" x14ac:dyDescent="0.2">
      <c r="A150" s="67"/>
      <c r="B150" s="66"/>
      <c r="C150" s="68"/>
      <c r="D150" s="68"/>
      <c r="E150" s="69"/>
      <c r="F150" s="68"/>
      <c r="G150" s="68"/>
      <c r="H150" s="68"/>
      <c r="K150" s="1"/>
      <c r="M150" s="1"/>
      <c r="N150" s="69"/>
      <c r="O150" s="69"/>
      <c r="P150" s="69"/>
      <c r="Q150" s="69"/>
      <c r="R150" s="5"/>
    </row>
    <row r="151" spans="1:18" x14ac:dyDescent="0.2">
      <c r="B151" s="1"/>
      <c r="E151" s="1"/>
      <c r="K151" s="1"/>
      <c r="M151" s="1"/>
      <c r="Q151" s="1"/>
    </row>
    <row r="152" spans="1:18" x14ac:dyDescent="0.2">
      <c r="A152" s="103" t="s">
        <v>12</v>
      </c>
      <c r="B152" s="1"/>
      <c r="E152" s="1"/>
      <c r="K152" s="1"/>
      <c r="M152" s="1"/>
      <c r="Q152" s="1"/>
    </row>
    <row r="153" spans="1:18" x14ac:dyDescent="0.2">
      <c r="B153" s="1"/>
      <c r="E153" s="1"/>
      <c r="K153" s="1"/>
      <c r="M153" s="1"/>
      <c r="Q153" s="1"/>
    </row>
    <row r="154" spans="1:18" x14ac:dyDescent="0.2">
      <c r="B154" s="1"/>
      <c r="E154" s="1"/>
      <c r="K154" s="1"/>
      <c r="M154" s="1"/>
      <c r="Q154" s="1"/>
    </row>
    <row r="155" spans="1:18" x14ac:dyDescent="0.2">
      <c r="B155" s="1"/>
      <c r="E155" s="1"/>
      <c r="K155" s="1"/>
      <c r="M155" s="1"/>
      <c r="Q155" s="1"/>
    </row>
    <row r="156" spans="1:18" x14ac:dyDescent="0.2">
      <c r="B156" s="1"/>
      <c r="E156" s="1"/>
      <c r="K156" s="1"/>
      <c r="M156" s="1"/>
      <c r="Q156" s="1"/>
    </row>
    <row r="157" spans="1:18" x14ac:dyDescent="0.2">
      <c r="B157" s="1"/>
      <c r="E157" s="1"/>
      <c r="K157" s="1"/>
      <c r="M157" s="1"/>
      <c r="Q157" s="1"/>
    </row>
    <row r="158" spans="1:18" x14ac:dyDescent="0.2">
      <c r="B158" s="1"/>
      <c r="E158" s="1"/>
      <c r="K158" s="1"/>
      <c r="M158" s="1"/>
      <c r="Q158" s="1"/>
    </row>
    <row r="159" spans="1:18" x14ac:dyDescent="0.2">
      <c r="B159" s="1"/>
      <c r="E159" s="1"/>
      <c r="K159" s="1"/>
      <c r="M159" s="1"/>
      <c r="Q159" s="1"/>
    </row>
    <row r="160" spans="1:18" x14ac:dyDescent="0.2">
      <c r="B160" s="1"/>
      <c r="E160" s="1"/>
      <c r="K160" s="1"/>
      <c r="M160" s="1"/>
      <c r="Q160" s="1"/>
    </row>
    <row r="161" spans="2:17" x14ac:dyDescent="0.2">
      <c r="B161" s="1"/>
      <c r="E161" s="1"/>
      <c r="K161" s="1"/>
      <c r="M161" s="1"/>
      <c r="Q161" s="1"/>
    </row>
    <row r="162" spans="2:17" x14ac:dyDescent="0.2">
      <c r="B162" s="1"/>
      <c r="E162" s="1"/>
      <c r="K162" s="1"/>
      <c r="M162" s="1"/>
      <c r="Q162" s="1"/>
    </row>
    <row r="163" spans="2:17" x14ac:dyDescent="0.2">
      <c r="B163" s="1"/>
      <c r="E163" s="1"/>
      <c r="K163" s="1"/>
      <c r="M163" s="1"/>
      <c r="Q163" s="1"/>
    </row>
    <row r="164" spans="2:17" x14ac:dyDescent="0.2">
      <c r="B164" s="1"/>
      <c r="E164" s="1"/>
      <c r="K164" s="1"/>
      <c r="M164" s="1"/>
      <c r="Q164" s="1"/>
    </row>
    <row r="165" spans="2:17" x14ac:dyDescent="0.2">
      <c r="B165" s="1"/>
      <c r="E165" s="1"/>
      <c r="K165" s="1"/>
      <c r="M165" s="1"/>
      <c r="Q165" s="1"/>
    </row>
    <row r="166" spans="2:17" x14ac:dyDescent="0.2">
      <c r="B166" s="1"/>
      <c r="E166" s="1"/>
      <c r="K166" s="1"/>
      <c r="M166" s="1"/>
      <c r="Q166" s="1"/>
    </row>
    <row r="167" spans="2:17" x14ac:dyDescent="0.2">
      <c r="B167" s="1"/>
      <c r="E167" s="1"/>
      <c r="K167" s="1"/>
      <c r="M167" s="1"/>
      <c r="Q167" s="1"/>
    </row>
    <row r="168" spans="2:17" x14ac:dyDescent="0.2">
      <c r="B168" s="1"/>
      <c r="E168" s="1"/>
      <c r="K168" s="1"/>
      <c r="M168" s="1"/>
      <c r="Q168" s="1"/>
    </row>
    <row r="169" spans="2:17" x14ac:dyDescent="0.2">
      <c r="B169" s="1"/>
      <c r="E169" s="1"/>
      <c r="K169" s="1"/>
      <c r="M169" s="1"/>
      <c r="Q169" s="1"/>
    </row>
    <row r="170" spans="2:17" x14ac:dyDescent="0.2">
      <c r="B170" s="1"/>
      <c r="E170" s="1"/>
      <c r="K170" s="1"/>
      <c r="M170" s="1"/>
      <c r="Q170" s="1"/>
    </row>
    <row r="171" spans="2:17" x14ac:dyDescent="0.2">
      <c r="B171" s="1"/>
      <c r="E171" s="1"/>
      <c r="K171" s="1"/>
      <c r="M171" s="1"/>
      <c r="Q171" s="1"/>
    </row>
    <row r="172" spans="2:17" x14ac:dyDescent="0.2">
      <c r="B172" s="1"/>
      <c r="E172" s="1"/>
      <c r="K172" s="1"/>
      <c r="M172" s="1"/>
      <c r="Q172" s="1"/>
    </row>
    <row r="173" spans="2:17" x14ac:dyDescent="0.2">
      <c r="B173" s="1"/>
      <c r="E173" s="1"/>
      <c r="K173" s="1"/>
      <c r="M173" s="1"/>
      <c r="Q173" s="1"/>
    </row>
    <row r="174" spans="2:17" x14ac:dyDescent="0.2">
      <c r="B174" s="1"/>
      <c r="E174" s="1"/>
      <c r="K174" s="1"/>
      <c r="M174" s="1"/>
      <c r="Q174" s="1"/>
    </row>
    <row r="175" spans="2:17" x14ac:dyDescent="0.2">
      <c r="B175" s="1"/>
      <c r="E175" s="1"/>
      <c r="K175" s="1"/>
      <c r="M175" s="1"/>
      <c r="Q175" s="1"/>
    </row>
    <row r="176" spans="2:17" x14ac:dyDescent="0.2">
      <c r="B176" s="1"/>
      <c r="E176" s="1"/>
      <c r="K176" s="1"/>
      <c r="M176" s="1"/>
      <c r="Q176" s="1"/>
    </row>
    <row r="177" spans="2:17" x14ac:dyDescent="0.2">
      <c r="B177" s="1"/>
      <c r="E177" s="1"/>
      <c r="K177" s="1"/>
      <c r="M177" s="1"/>
      <c r="Q177" s="1"/>
    </row>
    <row r="178" spans="2:17" x14ac:dyDescent="0.2">
      <c r="B178" s="1"/>
      <c r="E178" s="1"/>
      <c r="K178" s="1"/>
      <c r="M178" s="1"/>
      <c r="Q178" s="1"/>
    </row>
    <row r="179" spans="2:17" x14ac:dyDescent="0.2">
      <c r="B179" s="1"/>
      <c r="E179" s="1"/>
      <c r="K179" s="1"/>
      <c r="M179" s="1"/>
      <c r="Q179" s="1"/>
    </row>
    <row r="180" spans="2:17" x14ac:dyDescent="0.2">
      <c r="B180" s="1"/>
      <c r="E180" s="1"/>
      <c r="K180" s="1"/>
      <c r="M180" s="1"/>
      <c r="Q180" s="1"/>
    </row>
    <row r="181" spans="2:17" x14ac:dyDescent="0.2">
      <c r="B181" s="1"/>
      <c r="E181" s="1"/>
      <c r="K181" s="1"/>
      <c r="M181" s="1"/>
      <c r="Q181" s="1"/>
    </row>
    <row r="182" spans="2:17" x14ac:dyDescent="0.2">
      <c r="B182" s="1"/>
      <c r="E182" s="1"/>
      <c r="K182" s="1"/>
      <c r="M182" s="1"/>
      <c r="Q182" s="1"/>
    </row>
    <row r="183" spans="2:17" x14ac:dyDescent="0.2">
      <c r="B183" s="1"/>
      <c r="E183" s="1"/>
      <c r="K183" s="1"/>
      <c r="M183" s="1"/>
      <c r="Q183" s="1"/>
    </row>
    <row r="184" spans="2:17" x14ac:dyDescent="0.2">
      <c r="B184" s="1"/>
      <c r="E184" s="1"/>
      <c r="K184" s="1"/>
      <c r="M184" s="1"/>
      <c r="Q184" s="1"/>
    </row>
    <row r="185" spans="2:17" x14ac:dyDescent="0.2">
      <c r="B185" s="1"/>
      <c r="E185" s="1"/>
      <c r="K185" s="1"/>
      <c r="M185" s="1"/>
      <c r="Q185" s="1"/>
    </row>
    <row r="186" spans="2:17" x14ac:dyDescent="0.2">
      <c r="B186" s="1"/>
      <c r="E186" s="1"/>
      <c r="K186" s="1"/>
      <c r="M186" s="1"/>
      <c r="Q186" s="1"/>
    </row>
    <row r="187" spans="2:17" x14ac:dyDescent="0.2">
      <c r="B187" s="1"/>
      <c r="E187" s="1"/>
      <c r="K187" s="1"/>
      <c r="M187" s="1"/>
      <c r="Q187" s="1"/>
    </row>
    <row r="188" spans="2:17" x14ac:dyDescent="0.2">
      <c r="B188" s="1"/>
      <c r="E188" s="1"/>
      <c r="K188" s="1"/>
      <c r="M188" s="1"/>
      <c r="Q188" s="1"/>
    </row>
    <row r="189" spans="2:17" x14ac:dyDescent="0.2">
      <c r="B189" s="1"/>
      <c r="E189" s="1"/>
      <c r="K189" s="1"/>
      <c r="M189" s="1"/>
      <c r="Q189" s="1"/>
    </row>
    <row r="190" spans="2:17" x14ac:dyDescent="0.2">
      <c r="B190" s="1"/>
      <c r="E190" s="1"/>
      <c r="K190" s="1"/>
      <c r="M190" s="1"/>
      <c r="Q190" s="1"/>
    </row>
    <row r="191" spans="2:17" x14ac:dyDescent="0.2">
      <c r="B191" s="1"/>
      <c r="E191" s="1"/>
      <c r="K191" s="1"/>
      <c r="M191" s="1"/>
      <c r="Q191" s="1"/>
    </row>
    <row r="192" spans="2:17" x14ac:dyDescent="0.2">
      <c r="B192" s="1"/>
      <c r="E192" s="1"/>
      <c r="K192" s="1"/>
      <c r="M192" s="1"/>
      <c r="Q192" s="1"/>
    </row>
    <row r="193" spans="2:17" x14ac:dyDescent="0.2">
      <c r="B193" s="1"/>
      <c r="E193" s="1"/>
      <c r="K193" s="1"/>
      <c r="M193" s="1"/>
      <c r="Q193" s="1"/>
    </row>
    <row r="194" spans="2:17" x14ac:dyDescent="0.2">
      <c r="B194" s="1"/>
      <c r="E194" s="1"/>
      <c r="K194" s="1"/>
      <c r="M194" s="1"/>
      <c r="Q194" s="1"/>
    </row>
    <row r="195" spans="2:17" x14ac:dyDescent="0.2">
      <c r="B195" s="1"/>
      <c r="E195" s="1"/>
      <c r="K195" s="1"/>
      <c r="M195" s="1"/>
      <c r="Q195" s="1"/>
    </row>
    <row r="196" spans="2:17" x14ac:dyDescent="0.2">
      <c r="B196" s="1"/>
      <c r="E196" s="1"/>
      <c r="K196" s="1"/>
      <c r="M196" s="1"/>
      <c r="Q196" s="1"/>
    </row>
    <row r="197" spans="2:17" x14ac:dyDescent="0.2">
      <c r="B197" s="1"/>
      <c r="E197" s="1"/>
      <c r="K197" s="1"/>
      <c r="M197" s="1"/>
      <c r="Q197" s="1"/>
    </row>
    <row r="198" spans="2:17" x14ac:dyDescent="0.2">
      <c r="B198" s="1"/>
      <c r="E198" s="1"/>
      <c r="K198" s="1"/>
      <c r="M198" s="1"/>
      <c r="Q198" s="1"/>
    </row>
    <row r="199" spans="2:17" x14ac:dyDescent="0.2">
      <c r="B199" s="1"/>
      <c r="E199" s="1"/>
      <c r="K199" s="1"/>
      <c r="M199" s="1"/>
      <c r="Q199" s="1"/>
    </row>
    <row r="200" spans="2:17" x14ac:dyDescent="0.2">
      <c r="B200" s="1"/>
      <c r="E200" s="1"/>
      <c r="K200" s="1"/>
      <c r="M200" s="1"/>
      <c r="Q200" s="1"/>
    </row>
    <row r="201" spans="2:17" x14ac:dyDescent="0.2">
      <c r="B201" s="1"/>
      <c r="E201" s="1"/>
      <c r="K201" s="1"/>
      <c r="M201" s="1"/>
      <c r="Q201" s="1"/>
    </row>
    <row r="202" spans="2:17" x14ac:dyDescent="0.2">
      <c r="B202" s="1"/>
      <c r="E202" s="1"/>
      <c r="K202" s="1"/>
      <c r="M202" s="1"/>
      <c r="Q202" s="1"/>
    </row>
    <row r="203" spans="2:17" x14ac:dyDescent="0.2">
      <c r="B203" s="1"/>
      <c r="E203" s="1"/>
      <c r="K203" s="1"/>
      <c r="M203" s="1"/>
      <c r="Q203" s="1"/>
    </row>
    <row r="204" spans="2:17" x14ac:dyDescent="0.2">
      <c r="B204" s="1"/>
      <c r="E204" s="1"/>
      <c r="K204" s="1"/>
      <c r="M204" s="1"/>
      <c r="Q204" s="1"/>
    </row>
    <row r="205" spans="2:17" x14ac:dyDescent="0.2">
      <c r="B205" s="1"/>
      <c r="E205" s="1"/>
      <c r="K205" s="1"/>
      <c r="M205" s="1"/>
      <c r="Q205" s="1"/>
    </row>
    <row r="206" spans="2:17" x14ac:dyDescent="0.2">
      <c r="B206" s="1"/>
      <c r="E206" s="1"/>
      <c r="K206" s="1"/>
      <c r="M206" s="1"/>
      <c r="Q206" s="1"/>
    </row>
    <row r="207" spans="2:17" x14ac:dyDescent="0.2">
      <c r="B207" s="1"/>
      <c r="E207" s="1"/>
      <c r="K207" s="1"/>
      <c r="M207" s="1"/>
      <c r="Q207" s="1"/>
    </row>
    <row r="208" spans="2:17" x14ac:dyDescent="0.2">
      <c r="B208" s="1"/>
      <c r="E208" s="1"/>
      <c r="K208" s="1"/>
      <c r="M208" s="1"/>
      <c r="Q208" s="1"/>
    </row>
    <row r="209" spans="2:17" x14ac:dyDescent="0.2">
      <c r="B209" s="1"/>
      <c r="E209" s="1"/>
      <c r="K209" s="1"/>
      <c r="M209" s="1"/>
      <c r="Q209" s="1"/>
    </row>
    <row r="210" spans="2:17" x14ac:dyDescent="0.2">
      <c r="B210" s="1"/>
      <c r="E210" s="1"/>
      <c r="K210" s="1"/>
      <c r="M210" s="1"/>
      <c r="Q210" s="1"/>
    </row>
    <row r="211" spans="2:17" x14ac:dyDescent="0.2">
      <c r="B211" s="1"/>
      <c r="E211" s="1"/>
      <c r="K211" s="1"/>
      <c r="M211" s="1"/>
      <c r="Q211" s="1"/>
    </row>
    <row r="212" spans="2:17" x14ac:dyDescent="0.2">
      <c r="B212" s="1"/>
      <c r="E212" s="1"/>
      <c r="K212" s="1"/>
      <c r="M212" s="1"/>
      <c r="Q212" s="1"/>
    </row>
    <row r="213" spans="2:17" x14ac:dyDescent="0.2">
      <c r="B213" s="1"/>
      <c r="E213" s="1"/>
      <c r="K213" s="1"/>
      <c r="M213" s="1"/>
      <c r="Q213" s="1"/>
    </row>
    <row r="214" spans="2:17" x14ac:dyDescent="0.2">
      <c r="B214" s="1"/>
      <c r="E214" s="1"/>
      <c r="K214" s="1"/>
      <c r="M214" s="1"/>
      <c r="Q214" s="1"/>
    </row>
    <row r="215" spans="2:17" x14ac:dyDescent="0.2">
      <c r="B215" s="1"/>
      <c r="E215" s="1"/>
      <c r="K215" s="1"/>
      <c r="M215" s="1"/>
      <c r="Q215" s="1"/>
    </row>
    <row r="216" spans="2:17" x14ac:dyDescent="0.2">
      <c r="B216" s="1"/>
      <c r="E216" s="1"/>
      <c r="K216" s="1"/>
      <c r="M216" s="1"/>
      <c r="Q216" s="1"/>
    </row>
    <row r="217" spans="2:17" x14ac:dyDescent="0.2">
      <c r="B217" s="1"/>
      <c r="E217" s="1"/>
      <c r="K217" s="1"/>
      <c r="M217" s="1"/>
      <c r="Q217" s="1"/>
    </row>
    <row r="218" spans="2:17" x14ac:dyDescent="0.2">
      <c r="B218" s="1"/>
      <c r="E218" s="1"/>
      <c r="K218" s="1"/>
      <c r="M218" s="1"/>
      <c r="Q218" s="1"/>
    </row>
    <row r="219" spans="2:17" x14ac:dyDescent="0.2">
      <c r="B219" s="1"/>
      <c r="E219" s="1"/>
      <c r="K219" s="1"/>
      <c r="M219" s="1"/>
      <c r="Q219" s="1"/>
    </row>
    <row r="220" spans="2:17" x14ac:dyDescent="0.2">
      <c r="B220" s="1"/>
      <c r="E220" s="1"/>
      <c r="K220" s="1"/>
      <c r="M220" s="1"/>
      <c r="Q220" s="1"/>
    </row>
    <row r="221" spans="2:17" x14ac:dyDescent="0.2">
      <c r="B221" s="1"/>
      <c r="E221" s="1"/>
      <c r="K221" s="1"/>
      <c r="M221" s="1"/>
      <c r="Q221" s="1"/>
    </row>
    <row r="222" spans="2:17" x14ac:dyDescent="0.2">
      <c r="B222" s="1"/>
      <c r="E222" s="1"/>
      <c r="K222" s="1"/>
      <c r="M222" s="1"/>
      <c r="Q222" s="1"/>
    </row>
    <row r="223" spans="2:17" x14ac:dyDescent="0.2">
      <c r="B223" s="1"/>
      <c r="E223" s="1"/>
      <c r="K223" s="1"/>
      <c r="M223" s="1"/>
      <c r="Q223" s="1"/>
    </row>
    <row r="224" spans="2:17" x14ac:dyDescent="0.2">
      <c r="B224" s="1"/>
      <c r="E224" s="1"/>
      <c r="K224" s="1"/>
      <c r="M224" s="1"/>
      <c r="Q224" s="1"/>
    </row>
    <row r="225" spans="2:17" x14ac:dyDescent="0.2">
      <c r="B225" s="1"/>
      <c r="E225" s="1"/>
      <c r="K225" s="1"/>
      <c r="M225" s="1"/>
      <c r="Q225" s="1"/>
    </row>
    <row r="226" spans="2:17" x14ac:dyDescent="0.2">
      <c r="B226" s="1"/>
      <c r="E226" s="1"/>
      <c r="K226" s="1"/>
      <c r="M226" s="1"/>
      <c r="Q226" s="1"/>
    </row>
    <row r="227" spans="2:17" x14ac:dyDescent="0.2">
      <c r="B227" s="1"/>
      <c r="E227" s="1"/>
      <c r="K227" s="1"/>
      <c r="M227" s="1"/>
      <c r="Q227" s="1"/>
    </row>
    <row r="228" spans="2:17" x14ac:dyDescent="0.2">
      <c r="B228" s="1"/>
      <c r="E228" s="1"/>
      <c r="K228" s="1"/>
      <c r="M228" s="1"/>
      <c r="Q228" s="1"/>
    </row>
    <row r="229" spans="2:17" x14ac:dyDescent="0.2">
      <c r="B229" s="1"/>
      <c r="E229" s="1"/>
      <c r="K229" s="1"/>
      <c r="M229" s="1"/>
      <c r="Q229" s="1"/>
    </row>
  </sheetData>
  <autoFilter ref="A6:R149">
    <filterColumn colId="0">
      <filters>
        <filter val="Æ 2009"/>
        <filter val="Æ 2010"/>
        <filter val="Æ 2011"/>
        <filter val="Æ 2012"/>
        <filter val="Æ 2013"/>
        <filter val="Æ 2014"/>
        <filter val="Æ 2015"/>
        <filter val="Æ 2016"/>
        <filter val="Æ 2017"/>
        <filter val="Æ 2018"/>
      </filters>
    </filterColumn>
  </autoFilter>
  <mergeCells count="7">
    <mergeCell ref="A138:R138"/>
    <mergeCell ref="L1:Q1"/>
    <mergeCell ref="A2:L2"/>
    <mergeCell ref="A4:N4"/>
    <mergeCell ref="O4:Q4"/>
    <mergeCell ref="R66:R68"/>
    <mergeCell ref="A137:R137"/>
  </mergeCells>
  <printOptions horizontalCentered="1" verticalCentered="1"/>
  <pageMargins left="0.23622047244094491" right="0.23622047244094491" top="0.19685039370078741" bottom="0.15748031496062992" header="0" footer="0"/>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143"/>
  <sheetViews>
    <sheetView zoomScale="80" zoomScaleNormal="80" zoomScaleSheetLayoutView="100" workbookViewId="0">
      <pane xSplit="1" ySplit="6" topLeftCell="C10" activePane="bottomRight" state="frozenSplit"/>
      <selection pane="topRight" activeCell="L1" sqref="L1"/>
      <selection pane="bottomLeft" activeCell="A14" sqref="A14"/>
      <selection pane="bottomRight" activeCell="P132" sqref="P132:R143"/>
    </sheetView>
  </sheetViews>
  <sheetFormatPr baseColWidth="10" defaultColWidth="11.7109375" defaultRowHeight="12" x14ac:dyDescent="0.2"/>
  <cols>
    <col min="1" max="1" width="17" style="150" customWidth="1"/>
    <col min="2" max="2" width="3.7109375" style="150" customWidth="1"/>
    <col min="3" max="3" width="6.7109375" style="205" customWidth="1"/>
    <col min="4" max="4" width="8.7109375" style="150" customWidth="1"/>
    <col min="5" max="5" width="7.7109375" style="150" customWidth="1"/>
    <col min="6" max="6" width="8.7109375" style="156" customWidth="1"/>
    <col min="7" max="11" width="7.7109375" style="150" customWidth="1"/>
    <col min="12" max="12" width="7.7109375" style="156" customWidth="1"/>
    <col min="13" max="13" width="7.7109375" style="150" customWidth="1"/>
    <col min="14" max="14" width="7.7109375" style="156" customWidth="1"/>
    <col min="15" max="17" width="7.7109375" style="150" customWidth="1"/>
    <col min="18" max="18" width="7.7109375" style="156" customWidth="1"/>
    <col min="19" max="19" width="32.42578125" style="150" customWidth="1"/>
    <col min="20" max="21" width="11.7109375" style="150" customWidth="1"/>
    <col min="22" max="22" width="11.7109375" style="150"/>
    <col min="23" max="24" width="11.7109375" style="150" customWidth="1"/>
    <col min="25" max="16384" width="11.7109375" style="150"/>
  </cols>
  <sheetData>
    <row r="1" spans="1:26" ht="15.75" x14ac:dyDescent="0.25">
      <c r="A1" s="147" t="s">
        <v>6</v>
      </c>
      <c r="B1" s="147"/>
      <c r="C1" s="147"/>
      <c r="D1" s="147"/>
      <c r="E1" s="147"/>
      <c r="F1" s="147"/>
      <c r="G1" s="147"/>
      <c r="H1" s="147"/>
      <c r="I1" s="147"/>
      <c r="J1" s="147"/>
      <c r="K1" s="147"/>
      <c r="L1" s="147"/>
      <c r="M1" s="147"/>
      <c r="N1" s="147"/>
      <c r="O1" s="148"/>
      <c r="P1" s="148"/>
      <c r="Q1" s="148"/>
      <c r="R1" s="149"/>
      <c r="S1" s="51" t="e">
        <f>TEXT(MONAT,"MMM / JJ")</f>
        <v>#NAME?</v>
      </c>
    </row>
    <row r="2" spans="1:26" ht="15" x14ac:dyDescent="0.2">
      <c r="A2" s="333" t="s">
        <v>38</v>
      </c>
      <c r="B2" s="333"/>
      <c r="C2" s="333"/>
      <c r="D2" s="333"/>
      <c r="E2" s="333"/>
      <c r="F2" s="333"/>
      <c r="G2" s="333"/>
      <c r="H2" s="333"/>
      <c r="I2" s="333"/>
      <c r="J2" s="333"/>
      <c r="K2" s="333"/>
      <c r="L2" s="333"/>
      <c r="M2" s="333"/>
      <c r="N2" s="151"/>
      <c r="O2" s="151"/>
      <c r="P2" s="151"/>
      <c r="Q2" s="151"/>
      <c r="R2" s="152"/>
      <c r="S2" s="153"/>
    </row>
    <row r="3" spans="1:26" ht="12" customHeight="1" thickBot="1" x14ac:dyDescent="0.25">
      <c r="A3" s="154"/>
      <c r="B3" s="154"/>
      <c r="C3" s="155"/>
      <c r="M3" s="157"/>
      <c r="N3" s="158"/>
      <c r="O3" s="159"/>
      <c r="P3" s="159"/>
      <c r="Q3" s="159"/>
    </row>
    <row r="4" spans="1:26" x14ac:dyDescent="0.2">
      <c r="A4" s="334" t="s">
        <v>10</v>
      </c>
      <c r="B4" s="334"/>
      <c r="C4" s="334"/>
      <c r="D4" s="334"/>
      <c r="E4" s="334"/>
      <c r="F4" s="334"/>
      <c r="G4" s="334"/>
      <c r="H4" s="334"/>
      <c r="I4" s="334"/>
      <c r="J4" s="334"/>
      <c r="K4" s="334"/>
      <c r="L4" s="334"/>
      <c r="M4" s="334"/>
      <c r="N4" s="334"/>
      <c r="O4" s="334"/>
      <c r="P4" s="335" t="s">
        <v>11</v>
      </c>
      <c r="Q4" s="336"/>
      <c r="R4" s="337"/>
      <c r="S4" s="160" t="s">
        <v>7</v>
      </c>
    </row>
    <row r="5" spans="1:26" s="7" customFormat="1" ht="12.75" thickBot="1" x14ac:dyDescent="0.25">
      <c r="A5" s="161">
        <f t="shared" ref="A5:S5" si="0">COLUMN(A5)</f>
        <v>1</v>
      </c>
      <c r="B5" s="161"/>
      <c r="C5" s="162">
        <f t="shared" si="0"/>
        <v>3</v>
      </c>
      <c r="D5" s="162">
        <f t="shared" si="0"/>
        <v>4</v>
      </c>
      <c r="E5" s="162">
        <f t="shared" si="0"/>
        <v>5</v>
      </c>
      <c r="F5" s="163">
        <f t="shared" si="0"/>
        <v>6</v>
      </c>
      <c r="G5" s="162">
        <f t="shared" si="0"/>
        <v>7</v>
      </c>
      <c r="H5" s="162">
        <f t="shared" si="0"/>
        <v>8</v>
      </c>
      <c r="I5" s="162">
        <f t="shared" si="0"/>
        <v>9</v>
      </c>
      <c r="J5" s="163">
        <f t="shared" si="0"/>
        <v>10</v>
      </c>
      <c r="K5" s="163">
        <f t="shared" si="0"/>
        <v>11</v>
      </c>
      <c r="L5" s="163">
        <f t="shared" si="0"/>
        <v>12</v>
      </c>
      <c r="M5" s="163">
        <f t="shared" si="0"/>
        <v>13</v>
      </c>
      <c r="N5" s="163">
        <f t="shared" si="0"/>
        <v>14</v>
      </c>
      <c r="O5" s="164">
        <f t="shared" si="0"/>
        <v>15</v>
      </c>
      <c r="P5" s="165">
        <f t="shared" si="0"/>
        <v>16</v>
      </c>
      <c r="Q5" s="163">
        <f t="shared" si="0"/>
        <v>17</v>
      </c>
      <c r="R5" s="166">
        <f t="shared" si="0"/>
        <v>18</v>
      </c>
      <c r="S5" s="167">
        <f t="shared" si="0"/>
        <v>19</v>
      </c>
      <c r="V5" s="150"/>
      <c r="W5" s="150"/>
      <c r="X5" s="150"/>
      <c r="Y5" s="150"/>
      <c r="Z5" s="150"/>
    </row>
    <row r="6" spans="1:26" s="176" customFormat="1" ht="57.95" customHeight="1" thickBot="1" x14ac:dyDescent="0.25">
      <c r="A6" s="168" t="str">
        <f>Jahre!A6</f>
        <v>Monat</v>
      </c>
      <c r="B6" s="248" t="s">
        <v>71</v>
      </c>
      <c r="C6" s="168" t="str">
        <f>Jahre!B6</f>
        <v>Anteil Arbeits-tage</v>
      </c>
      <c r="D6" s="169" t="str">
        <f>Jahre!C6</f>
        <v>KFZ</v>
      </c>
      <c r="E6" s="169" t="str">
        <f>Jahre!D6</f>
        <v>Mot</v>
      </c>
      <c r="F6" s="170" t="str">
        <f>Jahre!E6</f>
        <v>PKW</v>
      </c>
      <c r="G6" s="169" t="str">
        <f>Jahre!F6</f>
        <v>PKW
mit An- hänger</v>
      </c>
      <c r="H6" s="169" t="str">
        <f>Jahre!G6</f>
        <v>Bus</v>
      </c>
      <c r="I6" s="169" t="str">
        <f>Jahre!H6</f>
        <v>Lfw (&lt;=3,5t)</v>
      </c>
      <c r="J6" s="170" t="str">
        <f>Jahre!I6</f>
        <v>LKW
ohne An- hänger</v>
      </c>
      <c r="K6" s="170" t="str">
        <f>Jahre!J6</f>
        <v>LKW
mit An- hänger</v>
      </c>
      <c r="L6" s="170" t="str">
        <f>Jahre!K6</f>
        <v>Sattel- züge</v>
      </c>
      <c r="M6" s="170" t="str">
        <f>Jahre!L6</f>
        <v>Sonst nicht klassif.</v>
      </c>
      <c r="N6" s="170" t="str">
        <f>Jahre!M6</f>
        <v xml:space="preserve">SGV
 = 9 bis 11
</v>
      </c>
      <c r="O6" s="171" t="str">
        <f>Jahre!N6</f>
        <v>SV
 = 13 +  7</v>
      </c>
      <c r="P6" s="172" t="str">
        <f>Jahre!O6</f>
        <v>PKW
= 5 + 6</v>
      </c>
      <c r="Q6" s="173" t="str">
        <f>Jahre!P6</f>
        <v>LKW
= 8 + 9</v>
      </c>
      <c r="R6" s="174" t="str">
        <f>Jahre!Q6</f>
        <v>LKW + Sattel- züge
= 11 + 16</v>
      </c>
      <c r="S6" s="175"/>
      <c r="U6"/>
      <c r="V6"/>
      <c r="W6" s="150"/>
      <c r="X6" s="150"/>
      <c r="Y6" s="150"/>
      <c r="Z6" s="150"/>
    </row>
    <row r="7" spans="1:26" s="179" customFormat="1" x14ac:dyDescent="0.2">
      <c r="A7" s="177">
        <f>Jahre!A7</f>
        <v>39814</v>
      </c>
      <c r="B7" s="247">
        <f>ROW(A7)</f>
        <v>7</v>
      </c>
      <c r="C7" s="50">
        <f>Jahre!B7</f>
        <v>0.64516129032258063</v>
      </c>
      <c r="D7" s="44">
        <f>Jahre!C7</f>
        <v>30305</v>
      </c>
      <c r="E7" s="44">
        <f>Jahre!D7</f>
        <v>29</v>
      </c>
      <c r="F7" s="45">
        <f>Jahre!E7</f>
        <v>26147</v>
      </c>
      <c r="G7" s="44">
        <f>Jahre!F7</f>
        <v>168</v>
      </c>
      <c r="H7" s="44">
        <f>Jahre!G7</f>
        <v>78</v>
      </c>
      <c r="I7" s="44">
        <f>Jahre!H7</f>
        <v>1965</v>
      </c>
      <c r="J7" s="45">
        <f>Jahre!I7</f>
        <v>631</v>
      </c>
      <c r="K7" s="45">
        <f>Jahre!J7</f>
        <v>383</v>
      </c>
      <c r="L7" s="45">
        <f>Jahre!K7</f>
        <v>869</v>
      </c>
      <c r="M7" s="45">
        <f>Jahre!L7</f>
        <v>35</v>
      </c>
      <c r="N7" s="45">
        <f>Jahre!M7</f>
        <v>1882</v>
      </c>
      <c r="O7" s="71">
        <f>Jahre!N7</f>
        <v>1960</v>
      </c>
      <c r="P7" s="75">
        <f>Jahre!O7</f>
        <v>26315</v>
      </c>
      <c r="Q7" s="75">
        <f>Jahre!P7</f>
        <v>1014</v>
      </c>
      <c r="R7" s="75">
        <f>Jahre!Q7</f>
        <v>1883</v>
      </c>
      <c r="S7" s="178" t="str">
        <f>Jahre!R7</f>
        <v>31 GT</v>
      </c>
      <c r="U7"/>
      <c r="V7"/>
      <c r="W7" s="150"/>
      <c r="X7" s="150"/>
      <c r="Y7" s="150"/>
      <c r="Z7" s="150"/>
    </row>
    <row r="8" spans="1:26" s="181" customFormat="1" x14ac:dyDescent="0.2">
      <c r="A8" s="180">
        <f>Jahre!A8</f>
        <v>39845</v>
      </c>
      <c r="B8" s="247">
        <f t="shared" ref="B8:B71" si="1">ROW(A8)</f>
        <v>8</v>
      </c>
      <c r="C8" s="50">
        <f>Jahre!B8</f>
        <v>0.7142857142857143</v>
      </c>
      <c r="D8" s="16">
        <f>Jahre!C8</f>
        <v>31074</v>
      </c>
      <c r="E8" s="16">
        <f>Jahre!D8</f>
        <v>36</v>
      </c>
      <c r="F8" s="17">
        <f>Jahre!E8</f>
        <v>26503</v>
      </c>
      <c r="G8" s="16">
        <f>Jahre!F8</f>
        <v>188</v>
      </c>
      <c r="H8" s="16">
        <f>Jahre!G8</f>
        <v>81</v>
      </c>
      <c r="I8" s="16">
        <f>Jahre!H8</f>
        <v>2075</v>
      </c>
      <c r="J8" s="17">
        <f>Jahre!I8</f>
        <v>707</v>
      </c>
      <c r="K8" s="17">
        <f>Jahre!J8</f>
        <v>450</v>
      </c>
      <c r="L8" s="17">
        <f>Jahre!K8</f>
        <v>993</v>
      </c>
      <c r="M8" s="17">
        <f>Jahre!L8</f>
        <v>41</v>
      </c>
      <c r="N8" s="17">
        <f>Jahre!M8</f>
        <v>2149</v>
      </c>
      <c r="O8" s="72">
        <f>Jahre!N8</f>
        <v>2230</v>
      </c>
      <c r="P8" s="75">
        <f>Jahre!O8</f>
        <v>26691</v>
      </c>
      <c r="Q8" s="75">
        <f>Jahre!P8</f>
        <v>1157</v>
      </c>
      <c r="R8" s="75">
        <f>Jahre!Q8</f>
        <v>2150</v>
      </c>
      <c r="S8" s="253" t="str">
        <f>Jahre!R8</f>
        <v>28 GT</v>
      </c>
      <c r="U8"/>
      <c r="V8"/>
      <c r="W8" s="150"/>
      <c r="X8" s="150"/>
      <c r="Y8" s="150"/>
      <c r="Z8" s="150"/>
    </row>
    <row r="9" spans="1:26" s="181" customFormat="1" x14ac:dyDescent="0.2">
      <c r="A9" s="180">
        <f>Jahre!A9</f>
        <v>39873</v>
      </c>
      <c r="B9" s="247">
        <f t="shared" si="1"/>
        <v>9</v>
      </c>
      <c r="C9" s="50">
        <f>Jahre!B9</f>
        <v>0.70967741935483875</v>
      </c>
      <c r="D9" s="16">
        <f>Jahre!C9</f>
        <v>32268</v>
      </c>
      <c r="E9" s="16">
        <f>Jahre!D9</f>
        <v>91</v>
      </c>
      <c r="F9" s="17">
        <f>Jahre!E9</f>
        <v>27240</v>
      </c>
      <c r="G9" s="16">
        <f>Jahre!F9</f>
        <v>253</v>
      </c>
      <c r="H9" s="16">
        <f>Jahre!G9</f>
        <v>68</v>
      </c>
      <c r="I9" s="16">
        <f>Jahre!H9</f>
        <v>2162</v>
      </c>
      <c r="J9" s="17">
        <f>Jahre!I9</f>
        <v>837</v>
      </c>
      <c r="K9" s="17">
        <f>Jahre!J9</f>
        <v>514</v>
      </c>
      <c r="L9" s="17">
        <f>Jahre!K9</f>
        <v>1065</v>
      </c>
      <c r="M9" s="17">
        <f>Jahre!L9</f>
        <v>37</v>
      </c>
      <c r="N9" s="17">
        <f>Jahre!M9</f>
        <v>2416</v>
      </c>
      <c r="O9" s="72">
        <f>Jahre!N9</f>
        <v>2484</v>
      </c>
      <c r="P9" s="75">
        <f>Jahre!O9</f>
        <v>27493</v>
      </c>
      <c r="Q9" s="75">
        <f>Jahre!P9</f>
        <v>1351</v>
      </c>
      <c r="R9" s="75">
        <f>Jahre!Q9</f>
        <v>2416</v>
      </c>
      <c r="S9" s="253" t="str">
        <f>Jahre!R9</f>
        <v>26 GT</v>
      </c>
      <c r="U9"/>
      <c r="V9"/>
      <c r="W9" s="150"/>
      <c r="X9" s="150"/>
      <c r="Y9" s="150"/>
      <c r="Z9" s="150"/>
    </row>
    <row r="10" spans="1:26" s="181" customFormat="1" x14ac:dyDescent="0.2">
      <c r="A10" s="180">
        <f>Jahre!A10</f>
        <v>39904</v>
      </c>
      <c r="B10" s="247">
        <f t="shared" si="1"/>
        <v>10</v>
      </c>
      <c r="C10" s="50">
        <f>Jahre!B10</f>
        <v>0.66666666666666663</v>
      </c>
      <c r="D10" s="16">
        <f>Jahre!C10</f>
        <v>34388</v>
      </c>
      <c r="E10" s="16">
        <f>Jahre!D10</f>
        <v>390</v>
      </c>
      <c r="F10" s="17">
        <f>Jahre!E10</f>
        <v>28643</v>
      </c>
      <c r="G10" s="16">
        <f>Jahre!F10</f>
        <v>391</v>
      </c>
      <c r="H10" s="16">
        <f>Jahre!G10</f>
        <v>80</v>
      </c>
      <c r="I10" s="16">
        <f>Jahre!H10</f>
        <v>2311</v>
      </c>
      <c r="J10" s="17">
        <f>Jahre!I10</f>
        <v>861</v>
      </c>
      <c r="K10" s="17">
        <f>Jahre!J10</f>
        <v>544</v>
      </c>
      <c r="L10" s="17">
        <f>Jahre!K10</f>
        <v>1114</v>
      </c>
      <c r="M10" s="17">
        <f>Jahre!L10</f>
        <v>55</v>
      </c>
      <c r="N10" s="17">
        <f>Jahre!M10</f>
        <v>2519</v>
      </c>
      <c r="O10" s="72">
        <f>Jahre!N10</f>
        <v>2599</v>
      </c>
      <c r="P10" s="75">
        <f>Jahre!O10</f>
        <v>29034</v>
      </c>
      <c r="Q10" s="75">
        <f>Jahre!P10</f>
        <v>1405</v>
      </c>
      <c r="R10" s="75">
        <f>Jahre!Q10</f>
        <v>2519</v>
      </c>
      <c r="S10" s="253" t="str">
        <f>Jahre!R10</f>
        <v>30 GT</v>
      </c>
      <c r="U10"/>
      <c r="V10"/>
      <c r="W10" s="150"/>
      <c r="X10" s="150"/>
      <c r="Y10" s="150"/>
      <c r="Z10" s="150"/>
    </row>
    <row r="11" spans="1:26" s="179" customFormat="1" x14ac:dyDescent="0.2">
      <c r="A11" s="182">
        <f>Jahre!A11</f>
        <v>39934</v>
      </c>
      <c r="B11" s="247">
        <f t="shared" si="1"/>
        <v>11</v>
      </c>
      <c r="C11" s="50">
        <f>Jahre!B11</f>
        <v>0.61290322580645162</v>
      </c>
      <c r="D11" s="14">
        <f>Jahre!C11</f>
        <v>34587</v>
      </c>
      <c r="E11" s="14">
        <f>Jahre!D11</f>
        <v>603</v>
      </c>
      <c r="F11" s="15">
        <f>Jahre!E11</f>
        <v>28660</v>
      </c>
      <c r="G11" s="14">
        <f>Jahre!F11</f>
        <v>429</v>
      </c>
      <c r="H11" s="14">
        <f>Jahre!G11</f>
        <v>132</v>
      </c>
      <c r="I11" s="14">
        <f>Jahre!H11</f>
        <v>2288</v>
      </c>
      <c r="J11" s="15">
        <f>Jahre!I11</f>
        <v>828</v>
      </c>
      <c r="K11" s="15">
        <f>Jahre!J11</f>
        <v>508</v>
      </c>
      <c r="L11" s="15">
        <f>Jahre!K11</f>
        <v>1074</v>
      </c>
      <c r="M11" s="15">
        <f>Jahre!L11</f>
        <v>64</v>
      </c>
      <c r="N11" s="15">
        <f>Jahre!M11</f>
        <v>2410</v>
      </c>
      <c r="O11" s="73">
        <f>Jahre!N11</f>
        <v>2542</v>
      </c>
      <c r="P11" s="75">
        <f>Jahre!O11</f>
        <v>29089</v>
      </c>
      <c r="Q11" s="75">
        <f>Jahre!P11</f>
        <v>1336</v>
      </c>
      <c r="R11" s="75">
        <f>Jahre!Q11</f>
        <v>2410</v>
      </c>
      <c r="S11" s="183" t="str">
        <f>Jahre!R11</f>
        <v>31 GT</v>
      </c>
      <c r="U11"/>
      <c r="V11"/>
      <c r="W11" s="150"/>
      <c r="X11" s="150"/>
      <c r="Y11" s="150"/>
      <c r="Z11" s="150"/>
    </row>
    <row r="12" spans="1:26" s="179" customFormat="1" x14ac:dyDescent="0.2">
      <c r="A12" s="182">
        <f>Jahre!A12</f>
        <v>39965</v>
      </c>
      <c r="B12" s="247">
        <f t="shared" si="1"/>
        <v>12</v>
      </c>
      <c r="C12" s="50">
        <f>Jahre!B12</f>
        <v>0.66666666666666663</v>
      </c>
      <c r="D12" s="14">
        <f>Jahre!C12</f>
        <v>35184</v>
      </c>
      <c r="E12" s="14">
        <f>Jahre!D12</f>
        <v>605</v>
      </c>
      <c r="F12" s="15">
        <f>Jahre!E12</f>
        <v>28876</v>
      </c>
      <c r="G12" s="14">
        <f>Jahre!F12</f>
        <v>447</v>
      </c>
      <c r="H12" s="14">
        <f>Jahre!G12</f>
        <v>142</v>
      </c>
      <c r="I12" s="14">
        <f>Jahre!H12</f>
        <v>2406</v>
      </c>
      <c r="J12" s="15">
        <f>Jahre!I12</f>
        <v>925</v>
      </c>
      <c r="K12" s="15">
        <f>Jahre!J12</f>
        <v>542</v>
      </c>
      <c r="L12" s="15">
        <f>Jahre!K12</f>
        <v>1170</v>
      </c>
      <c r="M12" s="15">
        <f>Jahre!L12</f>
        <v>69</v>
      </c>
      <c r="N12" s="15">
        <f>Jahre!M12</f>
        <v>2638</v>
      </c>
      <c r="O12" s="73">
        <f>Jahre!N12</f>
        <v>2780</v>
      </c>
      <c r="P12" s="75">
        <f>Jahre!O12</f>
        <v>29323</v>
      </c>
      <c r="Q12" s="75">
        <f>Jahre!P12</f>
        <v>1467</v>
      </c>
      <c r="R12" s="75">
        <f>Jahre!Q12</f>
        <v>2637</v>
      </c>
      <c r="S12" s="183" t="str">
        <f>Jahre!R12</f>
        <v>30 GT</v>
      </c>
      <c r="V12" s="150"/>
      <c r="W12" s="150"/>
      <c r="X12" s="150"/>
      <c r="Y12" s="150"/>
      <c r="Z12" s="150"/>
    </row>
    <row r="13" spans="1:26" s="179" customFormat="1" ht="12" customHeight="1" x14ac:dyDescent="0.2">
      <c r="A13" s="182">
        <f>Jahre!A13</f>
        <v>39995</v>
      </c>
      <c r="B13" s="247">
        <f t="shared" si="1"/>
        <v>13</v>
      </c>
      <c r="C13" s="50">
        <f>Jahre!B13</f>
        <v>0.74193548387096775</v>
      </c>
      <c r="D13" s="14">
        <f>Jahre!C13</f>
        <v>37345</v>
      </c>
      <c r="E13" s="14">
        <f>Jahre!D13</f>
        <v>561</v>
      </c>
      <c r="F13" s="15">
        <f>Jahre!E13</f>
        <v>30743</v>
      </c>
      <c r="G13" s="14">
        <f>Jahre!F13</f>
        <v>466</v>
      </c>
      <c r="H13" s="14">
        <f>Jahre!G13</f>
        <v>130</v>
      </c>
      <c r="I13" s="14">
        <f>Jahre!H13</f>
        <v>2572</v>
      </c>
      <c r="J13" s="15">
        <f>Jahre!I13</f>
        <v>967</v>
      </c>
      <c r="K13" s="15">
        <f>Jahre!J13</f>
        <v>594</v>
      </c>
      <c r="L13" s="15">
        <f>Jahre!K13</f>
        <v>1245</v>
      </c>
      <c r="M13" s="15">
        <f>Jahre!L13</f>
        <v>66</v>
      </c>
      <c r="N13" s="15">
        <f>Jahre!M13</f>
        <v>2807</v>
      </c>
      <c r="O13" s="73">
        <f>Jahre!N13</f>
        <v>2937</v>
      </c>
      <c r="P13" s="75">
        <f>Jahre!O13</f>
        <v>31209</v>
      </c>
      <c r="Q13" s="75">
        <f>Jahre!P13</f>
        <v>1561</v>
      </c>
      <c r="R13" s="75">
        <f>Jahre!Q13</f>
        <v>2806</v>
      </c>
      <c r="S13" s="183" t="str">
        <f>Jahre!R13</f>
        <v>31 GT</v>
      </c>
      <c r="V13" s="150"/>
      <c r="W13" s="150"/>
      <c r="X13" s="150"/>
      <c r="Y13" s="150"/>
      <c r="Z13" s="150"/>
    </row>
    <row r="14" spans="1:26" s="179" customFormat="1" x14ac:dyDescent="0.2">
      <c r="A14" s="182">
        <f>Jahre!A14</f>
        <v>40026</v>
      </c>
      <c r="B14" s="247">
        <f t="shared" si="1"/>
        <v>14</v>
      </c>
      <c r="C14" s="50">
        <f>Jahre!B14</f>
        <v>0.67741935483870963</v>
      </c>
      <c r="D14" s="14">
        <f>Jahre!C14</f>
        <v>35968</v>
      </c>
      <c r="E14" s="14">
        <f>Jahre!D14</f>
        <v>684</v>
      </c>
      <c r="F14" s="15">
        <f>Jahre!E14</f>
        <v>29941</v>
      </c>
      <c r="G14" s="14">
        <f>Jahre!F14</f>
        <v>535</v>
      </c>
      <c r="H14" s="14">
        <f>Jahre!G14</f>
        <v>107</v>
      </c>
      <c r="I14" s="14">
        <f>Jahre!H14</f>
        <v>2401</v>
      </c>
      <c r="J14" s="15">
        <f>Jahre!I14</f>
        <v>819</v>
      </c>
      <c r="K14" s="15">
        <f>Jahre!J14</f>
        <v>456</v>
      </c>
      <c r="L14" s="15">
        <f>Jahre!K14</f>
        <v>953</v>
      </c>
      <c r="M14" s="15">
        <f>Jahre!L14</f>
        <v>72</v>
      </c>
      <c r="N14" s="15">
        <f>Jahre!M14</f>
        <v>2227</v>
      </c>
      <c r="O14" s="73">
        <f>Jahre!N14</f>
        <v>2334</v>
      </c>
      <c r="P14" s="75">
        <f>Jahre!O14</f>
        <v>30476</v>
      </c>
      <c r="Q14" s="75">
        <f>Jahre!P14</f>
        <v>1275</v>
      </c>
      <c r="R14" s="75">
        <f>Jahre!Q14</f>
        <v>2228</v>
      </c>
      <c r="S14" s="183" t="str">
        <f>Jahre!R14</f>
        <v>31 GT</v>
      </c>
      <c r="V14" s="150"/>
      <c r="W14" s="150"/>
      <c r="X14" s="150"/>
      <c r="Y14" s="150"/>
      <c r="Z14" s="150"/>
    </row>
    <row r="15" spans="1:26" s="179" customFormat="1" x14ac:dyDescent="0.2">
      <c r="A15" s="184">
        <f>Jahre!A15</f>
        <v>40057</v>
      </c>
      <c r="B15" s="247">
        <f t="shared" si="1"/>
        <v>15</v>
      </c>
      <c r="C15" s="50">
        <f>Jahre!B15</f>
        <v>0.73333333333333328</v>
      </c>
      <c r="D15" s="14">
        <f>Jahre!C15</f>
        <v>35587</v>
      </c>
      <c r="E15" s="14">
        <f>Jahre!D15</f>
        <v>489</v>
      </c>
      <c r="F15" s="15">
        <f>Jahre!E15</f>
        <v>29257</v>
      </c>
      <c r="G15" s="14">
        <f>Jahre!F15</f>
        <v>448</v>
      </c>
      <c r="H15" s="14">
        <f>Jahre!G15</f>
        <v>130</v>
      </c>
      <c r="I15" s="14">
        <f>Jahre!H15</f>
        <v>2492</v>
      </c>
      <c r="J15" s="15">
        <f>Jahre!I15</f>
        <v>913</v>
      </c>
      <c r="K15" s="15">
        <f>Jahre!J15</f>
        <v>558</v>
      </c>
      <c r="L15" s="15">
        <f>Jahre!K15</f>
        <v>1229</v>
      </c>
      <c r="M15" s="15">
        <f>Jahre!L15</f>
        <v>70</v>
      </c>
      <c r="N15" s="15">
        <f>Jahre!M15</f>
        <v>2701</v>
      </c>
      <c r="O15" s="73">
        <f>Jahre!N15</f>
        <v>2831</v>
      </c>
      <c r="P15" s="75">
        <f>Jahre!O15</f>
        <v>29705</v>
      </c>
      <c r="Q15" s="75">
        <f>Jahre!P15</f>
        <v>1471</v>
      </c>
      <c r="R15" s="75">
        <f>Jahre!Q15</f>
        <v>2700</v>
      </c>
      <c r="S15" s="183" t="str">
        <f>Jahre!R15</f>
        <v>30 GT</v>
      </c>
      <c r="T15" s="185"/>
      <c r="V15" s="150"/>
      <c r="W15" s="150"/>
      <c r="X15" s="150"/>
      <c r="Y15" s="150"/>
      <c r="Z15" s="150"/>
    </row>
    <row r="16" spans="1:26" s="179" customFormat="1" x14ac:dyDescent="0.2">
      <c r="A16" s="182">
        <f>Jahre!A16</f>
        <v>40087</v>
      </c>
      <c r="B16" s="247">
        <f t="shared" si="1"/>
        <v>16</v>
      </c>
      <c r="C16" s="50">
        <f>Jahre!B16</f>
        <v>0.70967741935483875</v>
      </c>
      <c r="D16" s="14">
        <f>Jahre!C16</f>
        <v>34452</v>
      </c>
      <c r="E16" s="14">
        <f>Jahre!D16</f>
        <v>201</v>
      </c>
      <c r="F16" s="15">
        <f>Jahre!E16</f>
        <v>28790</v>
      </c>
      <c r="G16" s="14">
        <f>Jahre!F16</f>
        <v>376</v>
      </c>
      <c r="H16" s="14">
        <f>Jahre!G16</f>
        <v>100</v>
      </c>
      <c r="I16" s="14">
        <f>Jahre!H16</f>
        <v>2450</v>
      </c>
      <c r="J16" s="15">
        <f>Jahre!I16</f>
        <v>878</v>
      </c>
      <c r="K16" s="15">
        <f>Jahre!J16</f>
        <v>491</v>
      </c>
      <c r="L16" s="15">
        <f>Jahre!K16</f>
        <v>1123</v>
      </c>
      <c r="M16" s="15">
        <f>Jahre!L16</f>
        <v>42</v>
      </c>
      <c r="N16" s="15">
        <f>Jahre!M16</f>
        <v>2492</v>
      </c>
      <c r="O16" s="73">
        <f>Jahre!N16</f>
        <v>2592</v>
      </c>
      <c r="P16" s="75">
        <f>Jahre!O16</f>
        <v>29166</v>
      </c>
      <c r="Q16" s="75">
        <f>Jahre!P16</f>
        <v>1369</v>
      </c>
      <c r="R16" s="75">
        <f>Jahre!Q16</f>
        <v>2492</v>
      </c>
      <c r="S16" s="183" t="str">
        <f>Jahre!R16</f>
        <v>31 GT</v>
      </c>
      <c r="V16" s="150"/>
      <c r="W16" s="150"/>
      <c r="X16" s="150"/>
      <c r="Y16" s="150"/>
      <c r="Z16" s="150"/>
    </row>
    <row r="17" spans="1:26" s="179" customFormat="1" x14ac:dyDescent="0.2">
      <c r="A17" s="184">
        <f>Jahre!A17</f>
        <v>40118</v>
      </c>
      <c r="B17" s="247">
        <f t="shared" si="1"/>
        <v>17</v>
      </c>
      <c r="C17" s="50">
        <f>Jahre!B17</f>
        <v>0.7</v>
      </c>
      <c r="D17" s="14">
        <f>Jahre!C17</f>
        <v>32494</v>
      </c>
      <c r="E17" s="14">
        <f>Jahre!D17</f>
        <v>95</v>
      </c>
      <c r="F17" s="15">
        <f>Jahre!E17</f>
        <v>27194</v>
      </c>
      <c r="G17" s="15">
        <f>Jahre!F17</f>
        <v>278</v>
      </c>
      <c r="H17" s="15">
        <f>Jahre!G17</f>
        <v>53</v>
      </c>
      <c r="I17" s="15">
        <f>Jahre!H17</f>
        <v>2288</v>
      </c>
      <c r="J17" s="15">
        <f>Jahre!I17</f>
        <v>873</v>
      </c>
      <c r="K17" s="15">
        <f>Jahre!J17</f>
        <v>517</v>
      </c>
      <c r="L17" s="15">
        <f>Jahre!K17</f>
        <v>1166</v>
      </c>
      <c r="M17" s="15">
        <f>Jahre!L17</f>
        <v>29</v>
      </c>
      <c r="N17" s="15">
        <f>Jahre!M17</f>
        <v>2556</v>
      </c>
      <c r="O17" s="73">
        <f>Jahre!N17</f>
        <v>2609</v>
      </c>
      <c r="P17" s="75">
        <f>Jahre!O17</f>
        <v>27472</v>
      </c>
      <c r="Q17" s="75">
        <f>Jahre!P17</f>
        <v>1390</v>
      </c>
      <c r="R17" s="75">
        <f>Jahre!Q17</f>
        <v>2556</v>
      </c>
      <c r="S17" s="183" t="str">
        <f>Jahre!R17</f>
        <v>30 GT</v>
      </c>
      <c r="V17" s="150"/>
      <c r="W17" s="150"/>
      <c r="X17" s="150"/>
      <c r="Y17" s="150"/>
      <c r="Z17" s="150"/>
    </row>
    <row r="18" spans="1:26" s="179" customFormat="1" ht="12.75" customHeight="1" thickBot="1" x14ac:dyDescent="0.25">
      <c r="A18" s="186">
        <f>Jahre!A18</f>
        <v>40148</v>
      </c>
      <c r="B18" s="247">
        <f t="shared" si="1"/>
        <v>18</v>
      </c>
      <c r="C18" s="61">
        <f>Jahre!B18</f>
        <v>0.70967741935483875</v>
      </c>
      <c r="D18" s="62">
        <f>Jahre!C18</f>
        <v>31403</v>
      </c>
      <c r="E18" s="62">
        <f>Jahre!D18</f>
        <v>39</v>
      </c>
      <c r="F18" s="63">
        <f>Jahre!E18</f>
        <v>26908</v>
      </c>
      <c r="G18" s="63">
        <f>Jahre!F18</f>
        <v>217</v>
      </c>
      <c r="H18" s="63">
        <f>Jahre!G18</f>
        <v>77</v>
      </c>
      <c r="I18" s="63">
        <f>Jahre!H18</f>
        <v>2067</v>
      </c>
      <c r="J18" s="63">
        <f>Jahre!I18</f>
        <v>762</v>
      </c>
      <c r="K18" s="63">
        <f>Jahre!J18</f>
        <v>405</v>
      </c>
      <c r="L18" s="63">
        <f>Jahre!K18</f>
        <v>901</v>
      </c>
      <c r="M18" s="63">
        <f>Jahre!L18</f>
        <v>27</v>
      </c>
      <c r="N18" s="63">
        <f>Jahre!M18</f>
        <v>2068</v>
      </c>
      <c r="O18" s="63">
        <f>Jahre!N18</f>
        <v>2144</v>
      </c>
      <c r="P18" s="101">
        <f>Jahre!O18</f>
        <v>27125</v>
      </c>
      <c r="Q18" s="101">
        <f>Jahre!P18</f>
        <v>1167</v>
      </c>
      <c r="R18" s="101">
        <f>Jahre!Q18</f>
        <v>2068</v>
      </c>
      <c r="S18" s="187" t="str">
        <f>Jahre!R18</f>
        <v>31 GT</v>
      </c>
      <c r="V18" s="150"/>
      <c r="W18" s="150"/>
      <c r="X18" s="150"/>
      <c r="Y18" s="150"/>
      <c r="Z18" s="150"/>
    </row>
    <row r="19" spans="1:26" ht="12.75" thickTop="1" x14ac:dyDescent="0.2">
      <c r="A19" s="188">
        <f>Jahre!A20</f>
        <v>40179</v>
      </c>
      <c r="B19" s="247">
        <f t="shared" si="1"/>
        <v>19</v>
      </c>
      <c r="C19" s="50">
        <f>Jahre!B20</f>
        <v>0.61290322580645162</v>
      </c>
      <c r="D19" s="18">
        <f>Jahre!C20</f>
        <v>28786</v>
      </c>
      <c r="E19" s="18">
        <f>Jahre!D20</f>
        <v>14</v>
      </c>
      <c r="F19" s="19">
        <f>Jahre!E20</f>
        <v>24863</v>
      </c>
      <c r="G19" s="18">
        <f>Jahre!F20</f>
        <v>147</v>
      </c>
      <c r="H19" s="18">
        <f>Jahre!G20</f>
        <v>74</v>
      </c>
      <c r="I19" s="18">
        <f>Jahre!H20</f>
        <v>1817</v>
      </c>
      <c r="J19" s="19">
        <f>Jahre!I20</f>
        <v>643</v>
      </c>
      <c r="K19" s="19">
        <f>Jahre!J20</f>
        <v>350</v>
      </c>
      <c r="L19" s="19">
        <f>Jahre!K20</f>
        <v>852</v>
      </c>
      <c r="M19" s="19">
        <f>Jahre!L20</f>
        <v>25</v>
      </c>
      <c r="N19" s="19">
        <f>Jahre!M20</f>
        <v>1845</v>
      </c>
      <c r="O19" s="76">
        <f>Jahre!N20</f>
        <v>1920</v>
      </c>
      <c r="P19" s="75">
        <f>Jahre!O20</f>
        <v>25010</v>
      </c>
      <c r="Q19" s="75">
        <f>Jahre!P20</f>
        <v>993</v>
      </c>
      <c r="R19" s="75">
        <f>Jahre!Q20</f>
        <v>1845</v>
      </c>
      <c r="S19" s="189" t="str">
        <f>Jahre!R20</f>
        <v>31 GT</v>
      </c>
    </row>
    <row r="20" spans="1:26" x14ac:dyDescent="0.2">
      <c r="A20" s="190">
        <f>Jahre!A21</f>
        <v>40210</v>
      </c>
      <c r="B20" s="247">
        <f t="shared" si="1"/>
        <v>20</v>
      </c>
      <c r="C20" s="50">
        <f>Jahre!B21</f>
        <v>0.7142857142857143</v>
      </c>
      <c r="D20" s="18">
        <f>Jahre!C21</f>
        <v>31595</v>
      </c>
      <c r="E20" s="18">
        <f>Jahre!D21</f>
        <v>37</v>
      </c>
      <c r="F20" s="19">
        <f>Jahre!E21</f>
        <v>26938</v>
      </c>
      <c r="G20" s="18">
        <f>Jahre!F21</f>
        <v>189</v>
      </c>
      <c r="H20" s="18">
        <f>Jahre!G21</f>
        <v>78</v>
      </c>
      <c r="I20" s="18">
        <f>Jahre!H21</f>
        <v>2046</v>
      </c>
      <c r="J20" s="19">
        <f>Jahre!I21</f>
        <v>781</v>
      </c>
      <c r="K20" s="19">
        <f>Jahre!J21</f>
        <v>434</v>
      </c>
      <c r="L20" s="19">
        <f>Jahre!K21</f>
        <v>1049</v>
      </c>
      <c r="M20" s="19">
        <f>Jahre!L21</f>
        <v>43</v>
      </c>
      <c r="N20" s="19">
        <f>Jahre!M21</f>
        <v>2264</v>
      </c>
      <c r="O20" s="76">
        <f>Jahre!N21</f>
        <v>2343</v>
      </c>
      <c r="P20" s="75">
        <f>Jahre!O21</f>
        <v>27127</v>
      </c>
      <c r="Q20" s="75">
        <f>Jahre!P21</f>
        <v>1215</v>
      </c>
      <c r="R20" s="75">
        <f>Jahre!Q21</f>
        <v>2264</v>
      </c>
      <c r="S20" s="191" t="str">
        <f>Jahre!R21</f>
        <v>28 GT</v>
      </c>
    </row>
    <row r="21" spans="1:26" x14ac:dyDescent="0.2">
      <c r="A21" s="190">
        <f>Jahre!A22</f>
        <v>40238</v>
      </c>
      <c r="B21" s="247">
        <f t="shared" si="1"/>
        <v>21</v>
      </c>
      <c r="C21" s="50">
        <f>Jahre!B22</f>
        <v>0.74193548387096775</v>
      </c>
      <c r="D21" s="20">
        <f>Jahre!C22</f>
        <v>33079</v>
      </c>
      <c r="E21" s="20">
        <f>Jahre!D22</f>
        <v>98</v>
      </c>
      <c r="F21" s="21">
        <f>Jahre!E22</f>
        <v>27641</v>
      </c>
      <c r="G21" s="20">
        <f>Jahre!F22</f>
        <v>277</v>
      </c>
      <c r="H21" s="20">
        <f>Jahre!G22</f>
        <v>69</v>
      </c>
      <c r="I21" s="20">
        <f>Jahre!H22</f>
        <v>2294</v>
      </c>
      <c r="J21" s="21">
        <f>Jahre!I22</f>
        <v>911</v>
      </c>
      <c r="K21" s="21">
        <f>Jahre!J22</f>
        <v>530</v>
      </c>
      <c r="L21" s="21">
        <f>Jahre!K22</f>
        <v>1223</v>
      </c>
      <c r="M21" s="21">
        <f>Jahre!L22</f>
        <v>36</v>
      </c>
      <c r="N21" s="21">
        <f>Jahre!M22</f>
        <v>2665</v>
      </c>
      <c r="O21" s="77">
        <f>Jahre!N22</f>
        <v>2733</v>
      </c>
      <c r="P21" s="75">
        <f>Jahre!O22</f>
        <v>27918</v>
      </c>
      <c r="Q21" s="75">
        <f>Jahre!P22</f>
        <v>1441</v>
      </c>
      <c r="R21" s="75">
        <f>Jahre!Q22</f>
        <v>2664</v>
      </c>
      <c r="S21" s="191" t="str">
        <f>Jahre!R22</f>
        <v>31 GT</v>
      </c>
    </row>
    <row r="22" spans="1:26" x14ac:dyDescent="0.2">
      <c r="A22" s="190">
        <f>Jahre!A23</f>
        <v>40269</v>
      </c>
      <c r="B22" s="247">
        <f t="shared" si="1"/>
        <v>22</v>
      </c>
      <c r="C22" s="50">
        <f>Jahre!B23</f>
        <v>0.66666666666666663</v>
      </c>
      <c r="D22" s="20">
        <f>Jahre!C23</f>
        <v>34754</v>
      </c>
      <c r="E22" s="20">
        <f>Jahre!D23</f>
        <v>338</v>
      </c>
      <c r="F22" s="21">
        <f>Jahre!E23</f>
        <v>28858</v>
      </c>
      <c r="G22" s="20">
        <f>Jahre!F23</f>
        <v>377</v>
      </c>
      <c r="H22" s="20">
        <f>Jahre!G23</f>
        <v>86</v>
      </c>
      <c r="I22" s="20">
        <f>Jahre!H23</f>
        <v>2445</v>
      </c>
      <c r="J22" s="21">
        <f>Jahre!I23</f>
        <v>884</v>
      </c>
      <c r="K22" s="21">
        <f>Jahre!J23</f>
        <v>528</v>
      </c>
      <c r="L22" s="21">
        <f>Jahre!K23</f>
        <v>1188</v>
      </c>
      <c r="M22" s="21">
        <f>Jahre!L23</f>
        <v>51</v>
      </c>
      <c r="N22" s="21">
        <f>Jahre!M23</f>
        <v>2599</v>
      </c>
      <c r="O22" s="77">
        <f>Jahre!N23</f>
        <v>2658</v>
      </c>
      <c r="P22" s="75">
        <f>Jahre!O23</f>
        <v>29235</v>
      </c>
      <c r="Q22" s="75">
        <f>Jahre!P23</f>
        <v>1412</v>
      </c>
      <c r="R22" s="75">
        <f>Jahre!Q23</f>
        <v>2600</v>
      </c>
      <c r="S22" s="191" t="str">
        <f>Jahre!R23</f>
        <v>30 GT</v>
      </c>
    </row>
    <row r="23" spans="1:26" x14ac:dyDescent="0.2">
      <c r="A23" s="190">
        <f>Jahre!A24</f>
        <v>40299</v>
      </c>
      <c r="B23" s="247">
        <f t="shared" si="1"/>
        <v>23</v>
      </c>
      <c r="C23" s="50">
        <f>Jahre!B24</f>
        <v>0.61290322580645162</v>
      </c>
      <c r="D23" s="20">
        <f>Jahre!C24</f>
        <v>34639</v>
      </c>
      <c r="E23" s="20">
        <f>Jahre!D24</f>
        <v>424</v>
      </c>
      <c r="F23" s="21">
        <f>Jahre!E24</f>
        <v>28633</v>
      </c>
      <c r="G23" s="20">
        <f>Jahre!F24</f>
        <v>434</v>
      </c>
      <c r="H23" s="20">
        <f>Jahre!G24</f>
        <v>134</v>
      </c>
      <c r="I23" s="20">
        <f>Jahre!H24</f>
        <v>2429</v>
      </c>
      <c r="J23" s="21">
        <f>Jahre!I24</f>
        <v>858</v>
      </c>
      <c r="K23" s="21">
        <f>Jahre!J24</f>
        <v>521</v>
      </c>
      <c r="L23" s="21">
        <f>Jahre!K24</f>
        <v>1147</v>
      </c>
      <c r="M23" s="21">
        <f>Jahre!L24</f>
        <v>59</v>
      </c>
      <c r="N23" s="21">
        <f>Jahre!M24</f>
        <v>2526</v>
      </c>
      <c r="O23" s="77">
        <f>Jahre!N24</f>
        <v>2660</v>
      </c>
      <c r="P23" s="75">
        <f>Jahre!O24</f>
        <v>29067</v>
      </c>
      <c r="Q23" s="75">
        <f>Jahre!P24</f>
        <v>1379</v>
      </c>
      <c r="R23" s="75">
        <f>Jahre!Q24</f>
        <v>2526</v>
      </c>
      <c r="S23" s="191" t="str">
        <f>Jahre!R24</f>
        <v>31 GT</v>
      </c>
    </row>
    <row r="24" spans="1:26" x14ac:dyDescent="0.2">
      <c r="A24" s="190">
        <f>Jahre!A25</f>
        <v>40330</v>
      </c>
      <c r="B24" s="247">
        <f t="shared" si="1"/>
        <v>24</v>
      </c>
      <c r="C24" s="50">
        <f>Jahre!B25</f>
        <v>0.7</v>
      </c>
      <c r="D24" s="20">
        <f>Jahre!C25</f>
        <v>35146</v>
      </c>
      <c r="E24" s="20">
        <f>Jahre!D25</f>
        <v>639</v>
      </c>
      <c r="F24" s="21">
        <f>Jahre!E25</f>
        <v>28461</v>
      </c>
      <c r="G24" s="20">
        <f>Jahre!F25</f>
        <v>447</v>
      </c>
      <c r="H24" s="20">
        <f>Jahre!G25</f>
        <v>155</v>
      </c>
      <c r="I24" s="20">
        <f>Jahre!H25</f>
        <v>2515</v>
      </c>
      <c r="J24" s="21">
        <f>Jahre!I25</f>
        <v>943</v>
      </c>
      <c r="K24" s="21">
        <f>Jahre!J25</f>
        <v>579</v>
      </c>
      <c r="L24" s="21">
        <f>Jahre!K25</f>
        <v>1315</v>
      </c>
      <c r="M24" s="21">
        <f>Jahre!L25</f>
        <v>93</v>
      </c>
      <c r="N24" s="21">
        <f>Jahre!M25</f>
        <v>2837</v>
      </c>
      <c r="O24" s="77">
        <f>Jahre!N25</f>
        <v>2991</v>
      </c>
      <c r="P24" s="75">
        <f>Jahre!O25</f>
        <v>28908</v>
      </c>
      <c r="Q24" s="75">
        <f>Jahre!P25</f>
        <v>1522</v>
      </c>
      <c r="R24" s="75">
        <f>Jahre!Q25</f>
        <v>2837</v>
      </c>
      <c r="S24" s="191" t="str">
        <f>Jahre!R25</f>
        <v>30 GT</v>
      </c>
    </row>
    <row r="25" spans="1:26" x14ac:dyDescent="0.2">
      <c r="A25" s="190">
        <f>Jahre!A26</f>
        <v>40360</v>
      </c>
      <c r="B25" s="247">
        <f t="shared" si="1"/>
        <v>25</v>
      </c>
      <c r="C25" s="50">
        <f>Jahre!B26</f>
        <v>0.70967741935483875</v>
      </c>
      <c r="D25" s="20">
        <f>Jahre!C26</f>
        <v>38095</v>
      </c>
      <c r="E25" s="20">
        <f>Jahre!D26</f>
        <v>629</v>
      </c>
      <c r="F25" s="21">
        <f>Jahre!E26</f>
        <v>31223</v>
      </c>
      <c r="G25" s="20">
        <f>Jahre!F26</f>
        <v>481</v>
      </c>
      <c r="H25" s="20">
        <f>Jahre!G26</f>
        <v>131</v>
      </c>
      <c r="I25" s="20">
        <f>Jahre!H26</f>
        <v>2652</v>
      </c>
      <c r="J25" s="21">
        <f>Jahre!I26</f>
        <v>977</v>
      </c>
      <c r="K25" s="21">
        <f>Jahre!J26</f>
        <v>591</v>
      </c>
      <c r="L25" s="21">
        <f>Jahre!K26</f>
        <v>1351</v>
      </c>
      <c r="M25" s="21">
        <f>Jahre!L26</f>
        <v>96</v>
      </c>
      <c r="N25" s="21">
        <f>Jahre!M26</f>
        <v>2884</v>
      </c>
      <c r="O25" s="77">
        <f>Jahre!N26</f>
        <v>3015</v>
      </c>
      <c r="P25" s="75">
        <f>Jahre!O26</f>
        <v>31704</v>
      </c>
      <c r="Q25" s="75">
        <f>Jahre!P26</f>
        <v>1568</v>
      </c>
      <c r="R25" s="75">
        <f>Jahre!Q26</f>
        <v>2919</v>
      </c>
      <c r="S25" s="191" t="str">
        <f>Jahre!R26</f>
        <v>31 GT</v>
      </c>
    </row>
    <row r="26" spans="1:26" x14ac:dyDescent="0.2">
      <c r="A26" s="190">
        <f>Jahre!A27</f>
        <v>40391</v>
      </c>
      <c r="B26" s="247">
        <f t="shared" si="1"/>
        <v>26</v>
      </c>
      <c r="C26" s="50">
        <f>Jahre!B27</f>
        <v>0.70967741935483875</v>
      </c>
      <c r="D26" s="20">
        <f>Jahre!C27</f>
        <v>36125</v>
      </c>
      <c r="E26" s="20">
        <f>Jahre!D27</f>
        <v>534</v>
      </c>
      <c r="F26" s="21">
        <f>Jahre!E27</f>
        <v>29996</v>
      </c>
      <c r="G26" s="20">
        <f>Jahre!F27</f>
        <v>519</v>
      </c>
      <c r="H26" s="20">
        <f>Jahre!G27</f>
        <v>110</v>
      </c>
      <c r="I26" s="20">
        <f>Jahre!H27</f>
        <v>2470</v>
      </c>
      <c r="J26" s="21">
        <f>Jahre!I27</f>
        <v>855</v>
      </c>
      <c r="K26" s="21">
        <f>Jahre!J27</f>
        <v>483</v>
      </c>
      <c r="L26" s="21">
        <f>Jahre!K27</f>
        <v>1093</v>
      </c>
      <c r="M26" s="21">
        <f>Jahre!L27</f>
        <v>64</v>
      </c>
      <c r="N26" s="21">
        <f>Jahre!M27</f>
        <v>2430</v>
      </c>
      <c r="O26" s="77">
        <f>Jahre!N27</f>
        <v>2541</v>
      </c>
      <c r="P26" s="75">
        <f>Jahre!O27</f>
        <v>30515</v>
      </c>
      <c r="Q26" s="75">
        <f>Jahre!P27</f>
        <v>1338</v>
      </c>
      <c r="R26" s="75">
        <f>Jahre!Q27</f>
        <v>2431</v>
      </c>
      <c r="S26" s="191" t="str">
        <f>Jahre!R27</f>
        <v>31 GT</v>
      </c>
    </row>
    <row r="27" spans="1:26" x14ac:dyDescent="0.2">
      <c r="A27" s="192">
        <f>Jahre!A28</f>
        <v>40422</v>
      </c>
      <c r="B27" s="247">
        <f t="shared" si="1"/>
        <v>27</v>
      </c>
      <c r="C27" s="50">
        <f>Jahre!B28</f>
        <v>0.73333333333333328</v>
      </c>
      <c r="D27" s="20">
        <f>Jahre!C28</f>
        <v>32917</v>
      </c>
      <c r="E27" s="20">
        <f>Jahre!D28</f>
        <v>446</v>
      </c>
      <c r="F27" s="21">
        <f>Jahre!E28</f>
        <v>27275</v>
      </c>
      <c r="G27" s="20">
        <f>Jahre!F28</f>
        <v>387</v>
      </c>
      <c r="H27" s="20">
        <f>Jahre!G28</f>
        <v>145</v>
      </c>
      <c r="I27" s="20">
        <f>Jahre!H28</f>
        <v>2361</v>
      </c>
      <c r="J27" s="21">
        <f>Jahre!I28</f>
        <v>809</v>
      </c>
      <c r="K27" s="21">
        <f>Jahre!J28</f>
        <v>424</v>
      </c>
      <c r="L27" s="21">
        <f>Jahre!K28</f>
        <v>1012</v>
      </c>
      <c r="M27" s="21">
        <f>Jahre!L28</f>
        <v>59</v>
      </c>
      <c r="N27" s="21">
        <f>Jahre!M28</f>
        <v>2245</v>
      </c>
      <c r="O27" s="77">
        <f>Jahre!N28</f>
        <v>2390</v>
      </c>
      <c r="P27" s="75">
        <f>Jahre!O28</f>
        <v>27662</v>
      </c>
      <c r="Q27" s="75">
        <f>Jahre!P28</f>
        <v>1233</v>
      </c>
      <c r="R27" s="75">
        <f>Jahre!Q28</f>
        <v>2245</v>
      </c>
      <c r="S27" s="36" t="str">
        <f>Jahre!R28</f>
        <v>30 GT | sperrung höllental 4 wo wg felsarbeiten</v>
      </c>
    </row>
    <row r="28" spans="1:26" x14ac:dyDescent="0.2">
      <c r="A28" s="190">
        <f>Jahre!A29</f>
        <v>40452</v>
      </c>
      <c r="B28" s="247">
        <f t="shared" si="1"/>
        <v>28</v>
      </c>
      <c r="C28" s="50">
        <f>Jahre!B29</f>
        <v>0.67741935483870963</v>
      </c>
      <c r="D28" s="20">
        <f>Jahre!C29</f>
        <v>33901</v>
      </c>
      <c r="E28" s="20">
        <f>Jahre!D29</f>
        <v>213</v>
      </c>
      <c r="F28" s="21">
        <f>Jahre!E29</f>
        <v>28306</v>
      </c>
      <c r="G28" s="20">
        <f>Jahre!F29</f>
        <v>361</v>
      </c>
      <c r="H28" s="20">
        <f>Jahre!G29</f>
        <v>95</v>
      </c>
      <c r="I28" s="20">
        <f>Jahre!H29</f>
        <v>2434</v>
      </c>
      <c r="J28" s="21">
        <f>Jahre!I29</f>
        <v>841</v>
      </c>
      <c r="K28" s="21">
        <f>Jahre!J29</f>
        <v>469</v>
      </c>
      <c r="L28" s="21">
        <f>Jahre!K29</f>
        <v>1131</v>
      </c>
      <c r="M28" s="21">
        <f>Jahre!L29</f>
        <v>51</v>
      </c>
      <c r="N28" s="21">
        <f>Jahre!M29</f>
        <v>2440</v>
      </c>
      <c r="O28" s="77">
        <f>Jahre!N29</f>
        <v>2536</v>
      </c>
      <c r="P28" s="75">
        <f>Jahre!O29</f>
        <v>28667</v>
      </c>
      <c r="Q28" s="75">
        <f>Jahre!P29</f>
        <v>1310</v>
      </c>
      <c r="R28" s="75">
        <f>Jahre!Q29</f>
        <v>2441</v>
      </c>
      <c r="S28" s="191" t="str">
        <f>Jahre!R29</f>
        <v>31 GT</v>
      </c>
    </row>
    <row r="29" spans="1:26" x14ac:dyDescent="0.2">
      <c r="A29" s="192">
        <f>Jahre!A30</f>
        <v>40483</v>
      </c>
      <c r="B29" s="247">
        <f t="shared" si="1"/>
        <v>29</v>
      </c>
      <c r="C29" s="50">
        <f>Jahre!B30</f>
        <v>0.7</v>
      </c>
      <c r="D29" s="20">
        <f>Jahre!C30</f>
        <v>32491</v>
      </c>
      <c r="E29" s="20">
        <f>Jahre!D30</f>
        <v>70</v>
      </c>
      <c r="F29" s="21">
        <f>Jahre!E30</f>
        <v>27503</v>
      </c>
      <c r="G29" s="21">
        <f>Jahre!F30</f>
        <v>280</v>
      </c>
      <c r="H29" s="21">
        <f>Jahre!G30</f>
        <v>57</v>
      </c>
      <c r="I29" s="21">
        <f>Jahre!H30</f>
        <v>2324</v>
      </c>
      <c r="J29" s="21">
        <f>Jahre!I30</f>
        <v>884</v>
      </c>
      <c r="K29" s="21">
        <f>Jahre!J30</f>
        <v>521</v>
      </c>
      <c r="L29" s="21">
        <f>Jahre!K30</f>
        <v>1257</v>
      </c>
      <c r="M29" s="21">
        <f>Jahre!L30</f>
        <v>45</v>
      </c>
      <c r="N29" s="21">
        <f>Jahre!M30</f>
        <v>2662</v>
      </c>
      <c r="O29" s="77">
        <f>Jahre!N30</f>
        <v>2719</v>
      </c>
      <c r="P29" s="75">
        <f>Jahre!O30</f>
        <v>27783</v>
      </c>
      <c r="Q29" s="75">
        <f>Jahre!P30</f>
        <v>1405</v>
      </c>
      <c r="R29" s="75">
        <f>Jahre!Q30</f>
        <v>2662</v>
      </c>
      <c r="S29" s="191" t="str">
        <f>Jahre!R30</f>
        <v>30 GT</v>
      </c>
    </row>
    <row r="30" spans="1:26" ht="12.75" thickBot="1" x14ac:dyDescent="0.25">
      <c r="A30" s="193">
        <f>Jahre!A31</f>
        <v>40513</v>
      </c>
      <c r="B30" s="247">
        <f t="shared" si="1"/>
        <v>30</v>
      </c>
      <c r="C30" s="61">
        <f>Jahre!B31</f>
        <v>0.74193548387096775</v>
      </c>
      <c r="D30" s="110">
        <f>Jahre!C31</f>
        <v>30324</v>
      </c>
      <c r="E30" s="110">
        <f>Jahre!D31</f>
        <v>13</v>
      </c>
      <c r="F30" s="111">
        <f>Jahre!E31</f>
        <v>25907</v>
      </c>
      <c r="G30" s="111">
        <f>Jahre!F31</f>
        <v>174</v>
      </c>
      <c r="H30" s="111">
        <f>Jahre!G31</f>
        <v>76</v>
      </c>
      <c r="I30" s="111">
        <f>Jahre!H31</f>
        <v>2131</v>
      </c>
      <c r="J30" s="111">
        <f>Jahre!I31</f>
        <v>759</v>
      </c>
      <c r="K30" s="111">
        <f>Jahre!J31</f>
        <v>365</v>
      </c>
      <c r="L30" s="111">
        <f>Jahre!K31</f>
        <v>879</v>
      </c>
      <c r="M30" s="111">
        <f>Jahre!L31</f>
        <v>20</v>
      </c>
      <c r="N30" s="111">
        <f>Jahre!M31</f>
        <v>2003</v>
      </c>
      <c r="O30" s="111">
        <f>Jahre!N31</f>
        <v>2079</v>
      </c>
      <c r="P30" s="101">
        <f>Jahre!O31</f>
        <v>26081</v>
      </c>
      <c r="Q30" s="101">
        <f>Jahre!P31</f>
        <v>1124</v>
      </c>
      <c r="R30" s="101">
        <f>Jahre!Q31</f>
        <v>2003</v>
      </c>
      <c r="S30" s="194" t="str">
        <f>Jahre!R31</f>
        <v>31 GT</v>
      </c>
    </row>
    <row r="31" spans="1:26" ht="12.75" thickTop="1" x14ac:dyDescent="0.2">
      <c r="A31" s="188">
        <f>Jahre!A33</f>
        <v>40544</v>
      </c>
      <c r="B31" s="247">
        <f t="shared" si="1"/>
        <v>31</v>
      </c>
      <c r="C31" s="50">
        <f>Jahre!B33</f>
        <v>0.64516129032258063</v>
      </c>
      <c r="D31" s="18">
        <f>Jahre!C33</f>
        <v>30491</v>
      </c>
      <c r="E31" s="18">
        <f>Jahre!D33</f>
        <v>32</v>
      </c>
      <c r="F31" s="19">
        <f>Jahre!E33</f>
        <v>26037</v>
      </c>
      <c r="G31" s="18">
        <f>Jahre!F33</f>
        <v>174</v>
      </c>
      <c r="H31" s="18">
        <f>Jahre!G33</f>
        <v>62</v>
      </c>
      <c r="I31" s="18">
        <f>Jahre!H33</f>
        <v>2026</v>
      </c>
      <c r="J31" s="19">
        <f>Jahre!I33</f>
        <v>701</v>
      </c>
      <c r="K31" s="19">
        <f>Jahre!J33</f>
        <v>396</v>
      </c>
      <c r="L31" s="19">
        <f>Jahre!K33</f>
        <v>1034</v>
      </c>
      <c r="M31" s="19">
        <f>Jahre!L33</f>
        <v>30</v>
      </c>
      <c r="N31" s="19">
        <f>Jahre!M33</f>
        <v>2131</v>
      </c>
      <c r="O31" s="76">
        <f>Jahre!N33</f>
        <v>2193</v>
      </c>
      <c r="P31" s="75">
        <f>Jahre!O33</f>
        <v>26211</v>
      </c>
      <c r="Q31" s="75">
        <f>Jahre!P33</f>
        <v>1097</v>
      </c>
      <c r="R31" s="75">
        <f>Jahre!Q33</f>
        <v>2131</v>
      </c>
      <c r="S31" s="195" t="str">
        <f>Jahre!R33</f>
        <v>31 GT</v>
      </c>
    </row>
    <row r="32" spans="1:26" x14ac:dyDescent="0.2">
      <c r="A32" s="190">
        <f>Jahre!A34</f>
        <v>40575</v>
      </c>
      <c r="B32" s="247">
        <f t="shared" si="1"/>
        <v>32</v>
      </c>
      <c r="C32" s="50">
        <f>Jahre!B34</f>
        <v>0.7142857142857143</v>
      </c>
      <c r="D32" s="20">
        <f>Jahre!C34</f>
        <v>32809</v>
      </c>
      <c r="E32" s="20">
        <f>Jahre!D34</f>
        <v>58</v>
      </c>
      <c r="F32" s="21">
        <f>Jahre!E34</f>
        <v>27491</v>
      </c>
      <c r="G32" s="20">
        <f>Jahre!F34</f>
        <v>226</v>
      </c>
      <c r="H32" s="20">
        <f>Jahre!G34</f>
        <v>85</v>
      </c>
      <c r="I32" s="20">
        <f>Jahre!H34</f>
        <v>2280</v>
      </c>
      <c r="J32" s="21">
        <f>Jahre!I34</f>
        <v>858</v>
      </c>
      <c r="K32" s="21">
        <f>Jahre!J34</f>
        <v>502</v>
      </c>
      <c r="L32" s="21">
        <f>Jahre!K34</f>
        <v>1276</v>
      </c>
      <c r="M32" s="21">
        <f>Jahre!L34</f>
        <v>33</v>
      </c>
      <c r="N32" s="21">
        <f>Jahre!M34</f>
        <v>2636</v>
      </c>
      <c r="O32" s="77">
        <f>Jahre!N34</f>
        <v>2722</v>
      </c>
      <c r="P32" s="75">
        <f>Jahre!O34</f>
        <v>27717</v>
      </c>
      <c r="Q32" s="75">
        <f>Jahre!P34</f>
        <v>1360</v>
      </c>
      <c r="R32" s="75">
        <f>Jahre!Q34</f>
        <v>2636</v>
      </c>
      <c r="S32" s="191" t="str">
        <f>Jahre!R34</f>
        <v>28 GT</v>
      </c>
    </row>
    <row r="33" spans="1:19" x14ac:dyDescent="0.2">
      <c r="A33" s="190">
        <f>Jahre!A35</f>
        <v>40603</v>
      </c>
      <c r="B33" s="247">
        <f t="shared" si="1"/>
        <v>33</v>
      </c>
      <c r="C33" s="50">
        <f>Jahre!B35</f>
        <v>0.74193548387096775</v>
      </c>
      <c r="D33" s="20">
        <f>Jahre!C35</f>
        <v>32982</v>
      </c>
      <c r="E33" s="20">
        <f>Jahre!D35</f>
        <v>138</v>
      </c>
      <c r="F33" s="21">
        <f>Jahre!E35</f>
        <v>27267</v>
      </c>
      <c r="G33" s="20">
        <f>Jahre!F35</f>
        <v>292</v>
      </c>
      <c r="H33" s="20">
        <f>Jahre!G35</f>
        <v>63</v>
      </c>
      <c r="I33" s="20">
        <f>Jahre!H35</f>
        <v>2333</v>
      </c>
      <c r="J33" s="21">
        <f>Jahre!I35</f>
        <v>903</v>
      </c>
      <c r="K33" s="21">
        <f>Jahre!J35</f>
        <v>543</v>
      </c>
      <c r="L33" s="21">
        <f>Jahre!K35</f>
        <v>1401</v>
      </c>
      <c r="M33" s="21">
        <f>Jahre!L35</f>
        <v>44</v>
      </c>
      <c r="N33" s="21">
        <f>Jahre!M35</f>
        <v>2846</v>
      </c>
      <c r="O33" s="77">
        <f>Jahre!N35</f>
        <v>2909</v>
      </c>
      <c r="P33" s="75">
        <f>Jahre!O35</f>
        <v>27559</v>
      </c>
      <c r="Q33" s="75">
        <f>Jahre!P35</f>
        <v>1446</v>
      </c>
      <c r="R33" s="75">
        <f>Jahre!Q35</f>
        <v>2847</v>
      </c>
      <c r="S33" s="191" t="str">
        <f>Jahre!R35</f>
        <v>31 GT</v>
      </c>
    </row>
    <row r="34" spans="1:19" x14ac:dyDescent="0.2">
      <c r="A34" s="190">
        <f>Jahre!A36</f>
        <v>40634</v>
      </c>
      <c r="B34" s="247">
        <f t="shared" si="1"/>
        <v>34</v>
      </c>
      <c r="C34" s="50">
        <f>Jahre!B36</f>
        <v>0.6333333333333333</v>
      </c>
      <c r="D34" s="20">
        <f>Jahre!C36</f>
        <v>36472</v>
      </c>
      <c r="E34" s="20">
        <f>Jahre!D36</f>
        <v>484</v>
      </c>
      <c r="F34" s="21">
        <f>Jahre!E36</f>
        <v>30042</v>
      </c>
      <c r="G34" s="20">
        <f>Jahre!F36</f>
        <v>439</v>
      </c>
      <c r="H34" s="20">
        <f>Jahre!G36</f>
        <v>89</v>
      </c>
      <c r="I34" s="20">
        <f>Jahre!H36</f>
        <v>2610</v>
      </c>
      <c r="J34" s="21">
        <f>Jahre!I36</f>
        <v>888</v>
      </c>
      <c r="K34" s="21">
        <f>Jahre!J36</f>
        <v>552</v>
      </c>
      <c r="L34" s="21">
        <f>Jahre!K36</f>
        <v>1296</v>
      </c>
      <c r="M34" s="21">
        <f>Jahre!L36</f>
        <v>71</v>
      </c>
      <c r="N34" s="21">
        <f>Jahre!M36</f>
        <v>2737</v>
      </c>
      <c r="O34" s="77">
        <f>Jahre!N36</f>
        <v>2826</v>
      </c>
      <c r="P34" s="75">
        <f>Jahre!O36</f>
        <v>30481</v>
      </c>
      <c r="Q34" s="75">
        <f>Jahre!P36</f>
        <v>1440</v>
      </c>
      <c r="R34" s="75">
        <f>Jahre!Q36</f>
        <v>2736</v>
      </c>
      <c r="S34" s="191" t="str">
        <f>Jahre!R36</f>
        <v>30 GT</v>
      </c>
    </row>
    <row r="35" spans="1:19" x14ac:dyDescent="0.2">
      <c r="A35" s="190">
        <f>Jahre!A37</f>
        <v>40664</v>
      </c>
      <c r="B35" s="247">
        <f t="shared" si="1"/>
        <v>35</v>
      </c>
      <c r="C35" s="50">
        <f>Jahre!B37</f>
        <v>0.70967741935483875</v>
      </c>
      <c r="D35" s="20">
        <f>Jahre!C37</f>
        <v>36197</v>
      </c>
      <c r="E35" s="20">
        <f>Jahre!D37</f>
        <v>520</v>
      </c>
      <c r="F35" s="21">
        <f>Jahre!E37</f>
        <v>29412</v>
      </c>
      <c r="G35" s="20">
        <f>Jahre!F37</f>
        <v>393</v>
      </c>
      <c r="H35" s="20">
        <f>Jahre!G37</f>
        <v>148</v>
      </c>
      <c r="I35" s="20">
        <f>Jahre!H37</f>
        <v>2626</v>
      </c>
      <c r="J35" s="21">
        <f>Jahre!I37</f>
        <v>962</v>
      </c>
      <c r="K35" s="21">
        <f>Jahre!J37</f>
        <v>599</v>
      </c>
      <c r="L35" s="21">
        <f>Jahre!K37</f>
        <v>1464</v>
      </c>
      <c r="M35" s="21">
        <f>Jahre!L37</f>
        <v>73</v>
      </c>
      <c r="N35" s="21">
        <f>Jahre!M37</f>
        <v>3024</v>
      </c>
      <c r="O35" s="77">
        <f>Jahre!N37</f>
        <v>3173</v>
      </c>
      <c r="P35" s="75">
        <f>Jahre!O37</f>
        <v>29805</v>
      </c>
      <c r="Q35" s="75">
        <f>Jahre!P37</f>
        <v>1561</v>
      </c>
      <c r="R35" s="75">
        <f>Jahre!Q37</f>
        <v>3025</v>
      </c>
      <c r="S35" s="191" t="str">
        <f>Jahre!R37</f>
        <v>31 GT</v>
      </c>
    </row>
    <row r="36" spans="1:19" x14ac:dyDescent="0.2">
      <c r="A36" s="190">
        <f>Jahre!A38</f>
        <v>40695</v>
      </c>
      <c r="B36" s="247">
        <f t="shared" si="1"/>
        <v>36</v>
      </c>
      <c r="C36" s="50">
        <f>Jahre!B38</f>
        <v>0.6333333333333333</v>
      </c>
      <c r="D36" s="20">
        <f>Jahre!C38</f>
        <v>35540</v>
      </c>
      <c r="E36" s="20">
        <f>Jahre!D38</f>
        <v>645</v>
      </c>
      <c r="F36" s="21">
        <f>Jahre!E38</f>
        <v>28927</v>
      </c>
      <c r="G36" s="20">
        <f>Jahre!F38</f>
        <v>512</v>
      </c>
      <c r="H36" s="20">
        <f>Jahre!G38</f>
        <v>150</v>
      </c>
      <c r="I36" s="20">
        <f>Jahre!H38</f>
        <v>2484</v>
      </c>
      <c r="J36" s="21">
        <f>Jahre!I38</f>
        <v>891</v>
      </c>
      <c r="K36" s="21">
        <f>Jahre!J38</f>
        <v>525</v>
      </c>
      <c r="L36" s="21">
        <f>Jahre!K38</f>
        <v>1324</v>
      </c>
      <c r="M36" s="21">
        <f>Jahre!L38</f>
        <v>81</v>
      </c>
      <c r="N36" s="21">
        <f>Jahre!M38</f>
        <v>2741</v>
      </c>
      <c r="O36" s="77">
        <f>Jahre!N38</f>
        <v>2891</v>
      </c>
      <c r="P36" s="75">
        <f>Jahre!O38</f>
        <v>29439</v>
      </c>
      <c r="Q36" s="75">
        <f>Jahre!P38</f>
        <v>1416</v>
      </c>
      <c r="R36" s="75">
        <f>Jahre!Q38</f>
        <v>2740</v>
      </c>
      <c r="S36" s="191" t="str">
        <f>Jahre!R38</f>
        <v>30 GT</v>
      </c>
    </row>
    <row r="37" spans="1:19" x14ac:dyDescent="0.2">
      <c r="A37" s="190">
        <f>Jahre!A39</f>
        <v>40725</v>
      </c>
      <c r="B37" s="247">
        <f t="shared" si="1"/>
        <v>37</v>
      </c>
      <c r="C37" s="50">
        <f>Jahre!B39</f>
        <v>0.67741935483870963</v>
      </c>
      <c r="D37" s="20">
        <f>Jahre!C39</f>
        <v>39636</v>
      </c>
      <c r="E37" s="20">
        <f>Jahre!D39</f>
        <v>561</v>
      </c>
      <c r="F37" s="21">
        <f>Jahre!E39</f>
        <v>32736</v>
      </c>
      <c r="G37" s="20">
        <f>Jahre!F39</f>
        <v>487</v>
      </c>
      <c r="H37" s="20">
        <f>Jahre!G39</f>
        <v>155</v>
      </c>
      <c r="I37" s="20">
        <f>Jahre!H39</f>
        <v>2726</v>
      </c>
      <c r="J37" s="21">
        <f>Jahre!I39</f>
        <v>942</v>
      </c>
      <c r="K37" s="21">
        <f>Jahre!J39</f>
        <v>567</v>
      </c>
      <c r="L37" s="21">
        <f>Jahre!K39</f>
        <v>1376</v>
      </c>
      <c r="M37" s="21">
        <f>Jahre!L39</f>
        <v>86</v>
      </c>
      <c r="N37" s="21">
        <f>Jahre!M39</f>
        <v>2885</v>
      </c>
      <c r="O37" s="77">
        <f>Jahre!N39</f>
        <v>3040</v>
      </c>
      <c r="P37" s="75">
        <f>Jahre!O39</f>
        <v>33223</v>
      </c>
      <c r="Q37" s="75">
        <f>Jahre!P39</f>
        <v>1509</v>
      </c>
      <c r="R37" s="75">
        <f>Jahre!Q39</f>
        <v>2885</v>
      </c>
      <c r="S37" s="191" t="str">
        <f>Jahre!R39</f>
        <v>31 GT</v>
      </c>
    </row>
    <row r="38" spans="1:19" x14ac:dyDescent="0.2">
      <c r="A38" s="190">
        <f>Jahre!A40</f>
        <v>40756</v>
      </c>
      <c r="B38" s="247">
        <f t="shared" si="1"/>
        <v>38</v>
      </c>
      <c r="C38" s="50">
        <f>Jahre!B40</f>
        <v>0.74193548387096775</v>
      </c>
      <c r="D38" s="20">
        <f>Jahre!C40</f>
        <v>38423</v>
      </c>
      <c r="E38" s="20">
        <f>Jahre!D40</f>
        <v>612</v>
      </c>
      <c r="F38" s="21">
        <f>Jahre!E40</f>
        <v>31667</v>
      </c>
      <c r="G38" s="20">
        <f>Jahre!F40</f>
        <v>559</v>
      </c>
      <c r="H38" s="20">
        <f>Jahre!G40</f>
        <v>108</v>
      </c>
      <c r="I38" s="20">
        <f>Jahre!H40</f>
        <v>2660</v>
      </c>
      <c r="J38" s="21">
        <f>Jahre!I40</f>
        <v>956</v>
      </c>
      <c r="K38" s="21">
        <f>Jahre!J40</f>
        <v>536</v>
      </c>
      <c r="L38" s="21">
        <f>Jahre!K40</f>
        <v>1245</v>
      </c>
      <c r="M38" s="21">
        <f>Jahre!L40</f>
        <v>80</v>
      </c>
      <c r="N38" s="21">
        <f>Jahre!M40</f>
        <v>2737</v>
      </c>
      <c r="O38" s="77">
        <f>Jahre!N40</f>
        <v>2845</v>
      </c>
      <c r="P38" s="75">
        <f>Jahre!O40</f>
        <v>32226</v>
      </c>
      <c r="Q38" s="75">
        <f>Jahre!P40</f>
        <v>1492</v>
      </c>
      <c r="R38" s="75">
        <f>Jahre!Q40</f>
        <v>2737</v>
      </c>
      <c r="S38" s="191" t="str">
        <f>Jahre!R40</f>
        <v>30 GT</v>
      </c>
    </row>
    <row r="39" spans="1:19" x14ac:dyDescent="0.2">
      <c r="A39" s="192">
        <f>Jahre!A41</f>
        <v>40787</v>
      </c>
      <c r="B39" s="247">
        <f t="shared" si="1"/>
        <v>39</v>
      </c>
      <c r="C39" s="50">
        <f>Jahre!B41</f>
        <v>0.73333333333333328</v>
      </c>
      <c r="D39" s="20">
        <f>Jahre!C41</f>
        <v>37290</v>
      </c>
      <c r="E39" s="20">
        <f>Jahre!D41</f>
        <v>516</v>
      </c>
      <c r="F39" s="21">
        <f>Jahre!E41</f>
        <v>30191</v>
      </c>
      <c r="G39" s="20">
        <f>Jahre!F41</f>
        <v>478</v>
      </c>
      <c r="H39" s="20">
        <f>Jahre!G41</f>
        <v>141</v>
      </c>
      <c r="I39" s="20">
        <f>Jahre!H41</f>
        <v>2754</v>
      </c>
      <c r="J39" s="21">
        <f>Jahre!I41</f>
        <v>1025</v>
      </c>
      <c r="K39" s="21">
        <f>Jahre!J41</f>
        <v>609</v>
      </c>
      <c r="L39" s="21">
        <f>Jahre!K41</f>
        <v>1465</v>
      </c>
      <c r="M39" s="21">
        <f>Jahre!L41</f>
        <v>112</v>
      </c>
      <c r="N39" s="21">
        <f>Jahre!M41</f>
        <v>3099</v>
      </c>
      <c r="O39" s="77">
        <f>Jahre!N41</f>
        <v>3239</v>
      </c>
      <c r="P39" s="75">
        <f>Jahre!O41</f>
        <v>30669</v>
      </c>
      <c r="Q39" s="75">
        <f>Jahre!P41</f>
        <v>1634</v>
      </c>
      <c r="R39" s="75">
        <f>Jahre!Q41</f>
        <v>3099</v>
      </c>
      <c r="S39" s="191" t="str">
        <f>Jahre!R41</f>
        <v>30 GT</v>
      </c>
    </row>
    <row r="40" spans="1:19" x14ac:dyDescent="0.2">
      <c r="A40" s="190">
        <f>Jahre!A42</f>
        <v>40817</v>
      </c>
      <c r="B40" s="247">
        <f t="shared" si="1"/>
        <v>40</v>
      </c>
      <c r="C40" s="50">
        <f>Jahre!B42</f>
        <v>0.64516129032258063</v>
      </c>
      <c r="D40" s="20">
        <f>Jahre!C42</f>
        <v>38462</v>
      </c>
      <c r="E40" s="20">
        <f>Jahre!D42</f>
        <v>278</v>
      </c>
      <c r="F40" s="21">
        <f>Jahre!E42</f>
        <v>32013</v>
      </c>
      <c r="G40" s="20">
        <f>Jahre!F42</f>
        <v>425</v>
      </c>
      <c r="H40" s="20">
        <f>Jahre!G42</f>
        <v>134</v>
      </c>
      <c r="I40" s="20">
        <f>Jahre!H42</f>
        <v>2719</v>
      </c>
      <c r="J40" s="21">
        <f>Jahre!I42</f>
        <v>924</v>
      </c>
      <c r="K40" s="21">
        <f>Jahre!J42</f>
        <v>556</v>
      </c>
      <c r="L40" s="21">
        <f>Jahre!K42</f>
        <v>1337</v>
      </c>
      <c r="M40" s="21">
        <f>Jahre!L42</f>
        <v>76</v>
      </c>
      <c r="N40" s="21">
        <f>Jahre!M42</f>
        <v>2817</v>
      </c>
      <c r="O40" s="112">
        <f>Jahre!N42</f>
        <v>2951</v>
      </c>
      <c r="P40" s="75">
        <f>Jahre!O42</f>
        <v>32438</v>
      </c>
      <c r="Q40" s="75">
        <f>Jahre!P42</f>
        <v>1480</v>
      </c>
      <c r="R40" s="75">
        <f>Jahre!Q42</f>
        <v>2817</v>
      </c>
      <c r="S40" s="191" t="str">
        <f>Jahre!R42</f>
        <v>31 GT</v>
      </c>
    </row>
    <row r="41" spans="1:19" x14ac:dyDescent="0.2">
      <c r="A41" s="196">
        <f>Jahre!A43</f>
        <v>40848</v>
      </c>
      <c r="B41" s="247">
        <f t="shared" si="1"/>
        <v>41</v>
      </c>
      <c r="C41" s="50">
        <f>Jahre!B43</f>
        <v>0.7</v>
      </c>
      <c r="D41" s="24">
        <f>Jahre!C43</f>
        <v>34161</v>
      </c>
      <c r="E41" s="24">
        <f>Jahre!D43</f>
        <v>103</v>
      </c>
      <c r="F41" s="25">
        <f>Jahre!E43</f>
        <v>28239</v>
      </c>
      <c r="G41" s="25">
        <f>Jahre!F43</f>
        <v>311</v>
      </c>
      <c r="H41" s="25">
        <f>Jahre!G43</f>
        <v>85</v>
      </c>
      <c r="I41" s="25">
        <f>Jahre!H43</f>
        <v>2490</v>
      </c>
      <c r="J41" s="25">
        <f>Jahre!I43</f>
        <v>925</v>
      </c>
      <c r="K41" s="25">
        <f>Jahre!J43</f>
        <v>574</v>
      </c>
      <c r="L41" s="25">
        <f>Jahre!K43</f>
        <v>1387</v>
      </c>
      <c r="M41" s="25">
        <f>Jahre!L43</f>
        <v>46</v>
      </c>
      <c r="N41" s="25">
        <f>Jahre!M43</f>
        <v>2886</v>
      </c>
      <c r="O41" s="25">
        <f>Jahre!N43</f>
        <v>2971</v>
      </c>
      <c r="P41" s="75">
        <f>Jahre!O43</f>
        <v>28550</v>
      </c>
      <c r="Q41" s="75">
        <f>Jahre!P43</f>
        <v>1499</v>
      </c>
      <c r="R41" s="75">
        <f>Jahre!Q43</f>
        <v>2886</v>
      </c>
      <c r="S41" s="191" t="str">
        <f>Jahre!R43</f>
        <v>30 GT</v>
      </c>
    </row>
    <row r="42" spans="1:19" ht="12.75" thickBot="1" x14ac:dyDescent="0.25">
      <c r="A42" s="197">
        <f>Jahre!A44</f>
        <v>40878</v>
      </c>
      <c r="B42" s="247">
        <f t="shared" si="1"/>
        <v>42</v>
      </c>
      <c r="C42" s="61">
        <f>Jahre!B44</f>
        <v>0.67741935483870963</v>
      </c>
      <c r="D42" s="110">
        <f>Jahre!C44</f>
        <v>32599</v>
      </c>
      <c r="E42" s="110">
        <f>Jahre!D44</f>
        <v>34</v>
      </c>
      <c r="F42" s="111">
        <f>Jahre!E44</f>
        <v>27714</v>
      </c>
      <c r="G42" s="111">
        <f>Jahre!F44</f>
        <v>213</v>
      </c>
      <c r="H42" s="111">
        <f>Jahre!G44</f>
        <v>73</v>
      </c>
      <c r="I42" s="111">
        <f>Jahre!H44</f>
        <v>2280</v>
      </c>
      <c r="J42" s="111">
        <f>Jahre!I44</f>
        <v>795</v>
      </c>
      <c r="K42" s="111">
        <f>Jahre!J44</f>
        <v>424</v>
      </c>
      <c r="L42" s="111">
        <f>Jahre!K44</f>
        <v>1031</v>
      </c>
      <c r="M42" s="111">
        <f>Jahre!L44</f>
        <v>33</v>
      </c>
      <c r="N42" s="111">
        <f>Jahre!M44</f>
        <v>2251</v>
      </c>
      <c r="O42" s="111">
        <f>Jahre!N44</f>
        <v>2324</v>
      </c>
      <c r="P42" s="101">
        <f>Jahre!O44</f>
        <v>27927</v>
      </c>
      <c r="Q42" s="101">
        <f>Jahre!P44</f>
        <v>1219</v>
      </c>
      <c r="R42" s="101">
        <f>Jahre!Q44</f>
        <v>2250</v>
      </c>
      <c r="S42" s="194" t="str">
        <f>Jahre!R44</f>
        <v>31 GT</v>
      </c>
    </row>
    <row r="43" spans="1:19" ht="12.75" thickTop="1" x14ac:dyDescent="0.2">
      <c r="A43" s="192">
        <f>Jahre!A46</f>
        <v>40909</v>
      </c>
      <c r="B43" s="247">
        <f t="shared" si="1"/>
        <v>43</v>
      </c>
      <c r="C43" s="50">
        <f>Jahre!B46</f>
        <v>0.67741935483870963</v>
      </c>
      <c r="D43" s="20">
        <f>Jahre!C46</f>
        <v>31538</v>
      </c>
      <c r="E43" s="20">
        <f>Jahre!D46</f>
        <v>32</v>
      </c>
      <c r="F43" s="21">
        <f>Jahre!E46</f>
        <v>26712</v>
      </c>
      <c r="G43" s="20">
        <f>Jahre!F46</f>
        <v>182</v>
      </c>
      <c r="H43" s="20">
        <f>Jahre!G46</f>
        <v>74</v>
      </c>
      <c r="I43" s="20">
        <f>Jahre!H46</f>
        <v>2173</v>
      </c>
      <c r="J43" s="21">
        <f>Jahre!I46</f>
        <v>770</v>
      </c>
      <c r="K43" s="21">
        <f>Jahre!J46</f>
        <v>426</v>
      </c>
      <c r="L43" s="21">
        <f>Jahre!K46</f>
        <v>1133</v>
      </c>
      <c r="M43" s="21">
        <f>Jahre!L46</f>
        <v>35</v>
      </c>
      <c r="N43" s="21">
        <f>Jahre!M46</f>
        <v>2328</v>
      </c>
      <c r="O43" s="21">
        <f>Jahre!N46</f>
        <v>2403</v>
      </c>
      <c r="P43" s="74">
        <f>Jahre!O46</f>
        <v>26894</v>
      </c>
      <c r="Q43" s="74">
        <f>Jahre!P46</f>
        <v>1196</v>
      </c>
      <c r="R43" s="74">
        <f>Jahre!Q46</f>
        <v>2329</v>
      </c>
      <c r="S43" s="195" t="str">
        <f>Jahre!R46</f>
        <v>31 GT</v>
      </c>
    </row>
    <row r="44" spans="1:19" x14ac:dyDescent="0.2">
      <c r="A44" s="198">
        <f>Jahre!A47</f>
        <v>40940</v>
      </c>
      <c r="B44" s="247">
        <f t="shared" si="1"/>
        <v>44</v>
      </c>
      <c r="C44" s="50">
        <f>Jahre!B47</f>
        <v>0.72413793103448276</v>
      </c>
      <c r="D44" s="20">
        <f>Jahre!C47</f>
        <v>32675</v>
      </c>
      <c r="E44" s="20">
        <f>Jahre!D47</f>
        <v>28</v>
      </c>
      <c r="F44" s="21">
        <f>Jahre!E47</f>
        <v>27585</v>
      </c>
      <c r="G44" s="20">
        <f>Jahre!F47</f>
        <v>199</v>
      </c>
      <c r="H44" s="20">
        <f>Jahre!G47</f>
        <v>77</v>
      </c>
      <c r="I44" s="20">
        <f>Jahre!H47</f>
        <v>2284</v>
      </c>
      <c r="J44" s="21">
        <f>Jahre!I47</f>
        <v>787</v>
      </c>
      <c r="K44" s="21">
        <f>Jahre!J47</f>
        <v>448</v>
      </c>
      <c r="L44" s="21">
        <f>Jahre!K47</f>
        <v>1245</v>
      </c>
      <c r="M44" s="21">
        <f>Jahre!L47</f>
        <v>21</v>
      </c>
      <c r="N44" s="21">
        <f>Jahre!M47</f>
        <v>2480</v>
      </c>
      <c r="O44" s="21">
        <f>Jahre!N47</f>
        <v>2558</v>
      </c>
      <c r="P44" s="75">
        <f>Jahre!O47</f>
        <v>27784</v>
      </c>
      <c r="Q44" s="75">
        <f>Jahre!P47</f>
        <v>1235</v>
      </c>
      <c r="R44" s="75">
        <f>Jahre!Q47</f>
        <v>2480</v>
      </c>
      <c r="S44" s="191" t="str">
        <f>Jahre!R47</f>
        <v>29 GT</v>
      </c>
    </row>
    <row r="45" spans="1:19" x14ac:dyDescent="0.2">
      <c r="A45" s="192">
        <f>Jahre!A48</f>
        <v>40969</v>
      </c>
      <c r="B45" s="247">
        <f t="shared" si="1"/>
        <v>45</v>
      </c>
      <c r="C45" s="50">
        <f>Jahre!B48</f>
        <v>0.70967741935483875</v>
      </c>
      <c r="D45" s="20">
        <f>Jahre!C48</f>
        <v>34519</v>
      </c>
      <c r="E45" s="20">
        <f>Jahre!D48</f>
        <v>213</v>
      </c>
      <c r="F45" s="21">
        <f>Jahre!E48</f>
        <v>28499</v>
      </c>
      <c r="G45" s="20">
        <f>Jahre!F48</f>
        <v>329</v>
      </c>
      <c r="H45" s="20">
        <f>Jahre!G48</f>
        <v>65</v>
      </c>
      <c r="I45" s="20">
        <f>Jahre!H48</f>
        <v>2486</v>
      </c>
      <c r="J45" s="21">
        <f>Jahre!I48</f>
        <v>906</v>
      </c>
      <c r="K45" s="21">
        <f>Jahre!J48</f>
        <v>548</v>
      </c>
      <c r="L45" s="21">
        <f>Jahre!K48</f>
        <v>1440</v>
      </c>
      <c r="M45" s="21">
        <f>Jahre!L48</f>
        <v>34</v>
      </c>
      <c r="N45" s="21">
        <f>Jahre!M48</f>
        <v>2894</v>
      </c>
      <c r="O45" s="21">
        <f>Jahre!N48</f>
        <v>2958</v>
      </c>
      <c r="P45" s="75">
        <f>Jahre!O48</f>
        <v>28828</v>
      </c>
      <c r="Q45" s="75">
        <f>Jahre!P48</f>
        <v>1454</v>
      </c>
      <c r="R45" s="75">
        <f>Jahre!Q48</f>
        <v>2894</v>
      </c>
      <c r="S45" s="191" t="str">
        <f>Jahre!R48</f>
        <v>31 GT</v>
      </c>
    </row>
    <row r="46" spans="1:19" x14ac:dyDescent="0.2">
      <c r="A46" s="192">
        <f>Jahre!A49</f>
        <v>41000</v>
      </c>
      <c r="B46" s="247">
        <f t="shared" si="1"/>
        <v>46</v>
      </c>
      <c r="C46" s="50">
        <f>Jahre!B49</f>
        <v>0.6333333333333333</v>
      </c>
      <c r="D46" s="20">
        <f>Jahre!C49</f>
        <v>34597</v>
      </c>
      <c r="E46" s="20">
        <f>Jahre!D49</f>
        <v>255</v>
      </c>
      <c r="F46" s="21">
        <f>Jahre!E49</f>
        <v>28577</v>
      </c>
      <c r="G46" s="20">
        <f>Jahre!F49</f>
        <v>387</v>
      </c>
      <c r="H46" s="20">
        <f>Jahre!G49</f>
        <v>86</v>
      </c>
      <c r="I46" s="20">
        <f>Jahre!H49</f>
        <v>2548</v>
      </c>
      <c r="J46" s="21">
        <f>Jahre!I49</f>
        <v>862</v>
      </c>
      <c r="K46" s="21">
        <f>Jahre!J49</f>
        <v>514</v>
      </c>
      <c r="L46" s="21">
        <f>Jahre!K49</f>
        <v>1326</v>
      </c>
      <c r="M46" s="21">
        <f>Jahre!L49</f>
        <v>44</v>
      </c>
      <c r="N46" s="21">
        <f>Jahre!M49</f>
        <v>2702</v>
      </c>
      <c r="O46" s="21">
        <f>Jahre!N49</f>
        <v>2787</v>
      </c>
      <c r="P46" s="75">
        <f>Jahre!O49</f>
        <v>28964</v>
      </c>
      <c r="Q46" s="75">
        <f>Jahre!P49</f>
        <v>1376</v>
      </c>
      <c r="R46" s="75">
        <f>Jahre!Q49</f>
        <v>2702</v>
      </c>
      <c r="S46" s="191" t="str">
        <f>Jahre!R49</f>
        <v>30 GT</v>
      </c>
    </row>
    <row r="47" spans="1:19" x14ac:dyDescent="0.2">
      <c r="A47" s="192">
        <f>Jahre!A50</f>
        <v>41030</v>
      </c>
      <c r="B47" s="247">
        <f t="shared" si="1"/>
        <v>47</v>
      </c>
      <c r="C47" s="50">
        <f>Jahre!B50</f>
        <v>0.64516129032258063</v>
      </c>
      <c r="D47" s="20">
        <f>Jahre!C50</f>
        <v>35800</v>
      </c>
      <c r="E47" s="20">
        <f>Jahre!D50</f>
        <v>580</v>
      </c>
      <c r="F47" s="21">
        <f>Jahre!E50</f>
        <v>29078</v>
      </c>
      <c r="G47" s="20">
        <f>Jahre!F50</f>
        <v>459</v>
      </c>
      <c r="H47" s="20">
        <f>Jahre!G50</f>
        <v>150</v>
      </c>
      <c r="I47" s="20">
        <f>Jahre!H50</f>
        <v>2682</v>
      </c>
      <c r="J47" s="21">
        <f>Jahre!I50</f>
        <v>897</v>
      </c>
      <c r="K47" s="21">
        <f>Jahre!J50</f>
        <v>534</v>
      </c>
      <c r="L47" s="21">
        <f>Jahre!K50</f>
        <v>1374</v>
      </c>
      <c r="M47" s="21">
        <f>Jahre!L50</f>
        <v>47</v>
      </c>
      <c r="N47" s="21">
        <f>Jahre!M50</f>
        <v>2805</v>
      </c>
      <c r="O47" s="21">
        <f>Jahre!N50</f>
        <v>2954</v>
      </c>
      <c r="P47" s="75">
        <f>Jahre!O50</f>
        <v>29537</v>
      </c>
      <c r="Q47" s="75">
        <f>Jahre!P50</f>
        <v>1431</v>
      </c>
      <c r="R47" s="75">
        <f>Jahre!Q50</f>
        <v>2805</v>
      </c>
      <c r="S47" s="191" t="str">
        <f>Jahre!R50</f>
        <v>31 GT</v>
      </c>
    </row>
    <row r="48" spans="1:19" x14ac:dyDescent="0.2">
      <c r="A48" s="192">
        <f>Jahre!A51</f>
        <v>41061</v>
      </c>
      <c r="B48" s="247">
        <f t="shared" si="1"/>
        <v>48</v>
      </c>
      <c r="C48" s="50">
        <f>Jahre!B51</f>
        <v>0.66666666666666663</v>
      </c>
      <c r="D48" s="20">
        <f>Jahre!C51</f>
        <v>35879</v>
      </c>
      <c r="E48" s="20">
        <f>Jahre!D51</f>
        <v>603</v>
      </c>
      <c r="F48" s="21">
        <f>Jahre!E51</f>
        <v>28945</v>
      </c>
      <c r="G48" s="20">
        <f>Jahre!F51</f>
        <v>469</v>
      </c>
      <c r="H48" s="20">
        <f>Jahre!G51</f>
        <v>162</v>
      </c>
      <c r="I48" s="20">
        <f>Jahre!H51</f>
        <v>2720</v>
      </c>
      <c r="J48" s="21">
        <f>Jahre!I51</f>
        <v>941</v>
      </c>
      <c r="K48" s="21">
        <f>Jahre!J51</f>
        <v>554</v>
      </c>
      <c r="L48" s="21">
        <f>Jahre!K51</f>
        <v>1437</v>
      </c>
      <c r="M48" s="21">
        <f>Jahre!L51</f>
        <v>49</v>
      </c>
      <c r="N48" s="21">
        <f>Jahre!M51</f>
        <v>2932</v>
      </c>
      <c r="O48" s="21">
        <f>Jahre!N51</f>
        <v>3094</v>
      </c>
      <c r="P48" s="75">
        <f>Jahre!O51</f>
        <v>29414</v>
      </c>
      <c r="Q48" s="75">
        <f>Jahre!P51</f>
        <v>1495</v>
      </c>
      <c r="R48" s="75">
        <f>Jahre!Q51</f>
        <v>2932</v>
      </c>
      <c r="S48" s="191" t="str">
        <f>Jahre!R51</f>
        <v>30 GT</v>
      </c>
    </row>
    <row r="49" spans="1:26" x14ac:dyDescent="0.2">
      <c r="A49" s="192">
        <f>Jahre!A52</f>
        <v>41091</v>
      </c>
      <c r="B49" s="247">
        <f t="shared" si="1"/>
        <v>49</v>
      </c>
      <c r="C49" s="50">
        <f>Jahre!B52</f>
        <v>0.70967741935483875</v>
      </c>
      <c r="D49" s="20">
        <f>Jahre!C52</f>
        <v>38570</v>
      </c>
      <c r="E49" s="20">
        <f>Jahre!D52</f>
        <v>566</v>
      </c>
      <c r="F49" s="21">
        <f>Jahre!E52</f>
        <v>31502</v>
      </c>
      <c r="G49" s="20">
        <f>Jahre!F52</f>
        <v>477</v>
      </c>
      <c r="H49" s="20">
        <f>Jahre!G52</f>
        <v>145</v>
      </c>
      <c r="I49" s="20">
        <f>Jahre!H52</f>
        <v>2843</v>
      </c>
      <c r="J49" s="21">
        <f>Jahre!I52</f>
        <v>949</v>
      </c>
      <c r="K49" s="21">
        <f>Jahre!J52</f>
        <v>575</v>
      </c>
      <c r="L49" s="21">
        <f>Jahre!K52</f>
        <v>1464</v>
      </c>
      <c r="M49" s="21">
        <f>Jahre!L52</f>
        <v>50</v>
      </c>
      <c r="N49" s="21">
        <f>Jahre!M52</f>
        <v>2988</v>
      </c>
      <c r="O49" s="21">
        <f>Jahre!N52</f>
        <v>3133</v>
      </c>
      <c r="P49" s="75">
        <f>Jahre!O52</f>
        <v>31979</v>
      </c>
      <c r="Q49" s="75">
        <f>Jahre!P52</f>
        <v>1524</v>
      </c>
      <c r="R49" s="75">
        <f>Jahre!Q52</f>
        <v>2988</v>
      </c>
      <c r="S49" s="191" t="str">
        <f>Jahre!R52</f>
        <v>31 GT</v>
      </c>
    </row>
    <row r="50" spans="1:26" x14ac:dyDescent="0.2">
      <c r="A50" s="192">
        <f>Jahre!A53</f>
        <v>41122</v>
      </c>
      <c r="B50" s="247">
        <f t="shared" si="1"/>
        <v>50</v>
      </c>
      <c r="C50" s="50">
        <f>Jahre!B53</f>
        <v>0.74193548387096775</v>
      </c>
      <c r="D50" s="20">
        <f>Jahre!C53</f>
        <v>37170</v>
      </c>
      <c r="E50" s="20">
        <f>Jahre!D53</f>
        <v>670</v>
      </c>
      <c r="F50" s="21">
        <f>Jahre!E53</f>
        <v>30451</v>
      </c>
      <c r="G50" s="20">
        <f>Jahre!F53</f>
        <v>547</v>
      </c>
      <c r="H50" s="20">
        <f>Jahre!G53</f>
        <v>124</v>
      </c>
      <c r="I50" s="20">
        <f>Jahre!H53</f>
        <v>2675</v>
      </c>
      <c r="J50" s="21">
        <f>Jahre!I53</f>
        <v>894</v>
      </c>
      <c r="K50" s="21">
        <f>Jahre!J53</f>
        <v>510</v>
      </c>
      <c r="L50" s="21">
        <f>Jahre!K53</f>
        <v>1249</v>
      </c>
      <c r="M50" s="21">
        <f>Jahre!L53</f>
        <v>50</v>
      </c>
      <c r="N50" s="21">
        <f>Jahre!M53</f>
        <v>2653</v>
      </c>
      <c r="O50" s="21">
        <f>Jahre!N53</f>
        <v>2777</v>
      </c>
      <c r="P50" s="75">
        <f>Jahre!O53</f>
        <v>30998</v>
      </c>
      <c r="Q50" s="75">
        <f>Jahre!P53</f>
        <v>1404</v>
      </c>
      <c r="R50" s="75">
        <f>Jahre!Q53</f>
        <v>2653</v>
      </c>
      <c r="S50" s="191" t="str">
        <f>Jahre!R53</f>
        <v>31 GT</v>
      </c>
    </row>
    <row r="51" spans="1:26" x14ac:dyDescent="0.2">
      <c r="A51" s="199">
        <f>Jahre!A54</f>
        <v>41153</v>
      </c>
      <c r="B51" s="247">
        <f t="shared" si="1"/>
        <v>51</v>
      </c>
      <c r="C51" s="50">
        <f>Jahre!B54</f>
        <v>0.66666666666666663</v>
      </c>
      <c r="D51" s="20">
        <f>Jahre!C54</f>
        <v>36160</v>
      </c>
      <c r="E51" s="20">
        <f>Jahre!D54</f>
        <v>493</v>
      </c>
      <c r="F51" s="21">
        <f>Jahre!E54</f>
        <v>29330</v>
      </c>
      <c r="G51" s="20">
        <f>Jahre!F54</f>
        <v>455</v>
      </c>
      <c r="H51" s="20">
        <f>Jahre!G54</f>
        <v>337</v>
      </c>
      <c r="I51" s="20">
        <f>Jahre!H54</f>
        <v>2739</v>
      </c>
      <c r="J51" s="21">
        <f>Jahre!I54</f>
        <v>863</v>
      </c>
      <c r="K51" s="21">
        <f>Jahre!J54</f>
        <v>541</v>
      </c>
      <c r="L51" s="21">
        <f>Jahre!K54</f>
        <v>1354</v>
      </c>
      <c r="M51" s="21">
        <f>Jahre!L54</f>
        <v>47</v>
      </c>
      <c r="N51" s="21">
        <f>Jahre!M54</f>
        <v>2758</v>
      </c>
      <c r="O51" s="21">
        <f>Jahre!N54</f>
        <v>3095</v>
      </c>
      <c r="P51" s="75">
        <f>Jahre!O54</f>
        <v>29785</v>
      </c>
      <c r="Q51" s="75">
        <f>Jahre!P54</f>
        <v>1404</v>
      </c>
      <c r="R51" s="75">
        <f>Jahre!Q54</f>
        <v>2758</v>
      </c>
      <c r="S51" s="191" t="str">
        <f>Jahre!R54</f>
        <v>30 GT</v>
      </c>
    </row>
    <row r="52" spans="1:26" x14ac:dyDescent="0.2">
      <c r="A52" s="192">
        <f>Jahre!A55</f>
        <v>41183</v>
      </c>
      <c r="B52" s="247">
        <f t="shared" si="1"/>
        <v>52</v>
      </c>
      <c r="C52" s="50">
        <f>Jahre!B55</f>
        <v>0.70967741935483875</v>
      </c>
      <c r="D52" s="20">
        <f>Jahre!C55</f>
        <v>36033</v>
      </c>
      <c r="E52" s="20">
        <f>Jahre!D55</f>
        <v>260</v>
      </c>
      <c r="F52" s="21">
        <f>Jahre!E55</f>
        <v>29467</v>
      </c>
      <c r="G52" s="20">
        <f>Jahre!F55</f>
        <v>391</v>
      </c>
      <c r="H52" s="20">
        <f>Jahre!G55</f>
        <v>176</v>
      </c>
      <c r="I52" s="20">
        <f>Jahre!H55</f>
        <v>2781</v>
      </c>
      <c r="J52" s="21">
        <f>Jahre!I55</f>
        <v>919</v>
      </c>
      <c r="K52" s="21">
        <f>Jahre!J55</f>
        <v>581</v>
      </c>
      <c r="L52" s="21">
        <f>Jahre!K55</f>
        <v>1422</v>
      </c>
      <c r="M52" s="21">
        <f>Jahre!L55</f>
        <v>36</v>
      </c>
      <c r="N52" s="21">
        <f>Jahre!M55</f>
        <v>2922</v>
      </c>
      <c r="O52" s="21">
        <f>Jahre!N55</f>
        <v>3097</v>
      </c>
      <c r="P52" s="75">
        <f>Jahre!O55</f>
        <v>29858</v>
      </c>
      <c r="Q52" s="75">
        <f>Jahre!P55</f>
        <v>1500</v>
      </c>
      <c r="R52" s="75">
        <f>Jahre!Q55</f>
        <v>2922</v>
      </c>
      <c r="S52" s="191" t="str">
        <f>Jahre!R55</f>
        <v>31 GT</v>
      </c>
    </row>
    <row r="53" spans="1:26" ht="12" customHeight="1" x14ac:dyDescent="0.2">
      <c r="A53" s="192">
        <f>Jahre!A56</f>
        <v>41214</v>
      </c>
      <c r="B53" s="247">
        <f t="shared" si="1"/>
        <v>53</v>
      </c>
      <c r="C53" s="50">
        <f>Jahre!B56</f>
        <v>0.7</v>
      </c>
      <c r="D53" s="20">
        <f>Jahre!C56</f>
        <v>33239</v>
      </c>
      <c r="E53" s="20">
        <f>Jahre!D56</f>
        <v>86</v>
      </c>
      <c r="F53" s="21">
        <f>Jahre!E56</f>
        <v>27481</v>
      </c>
      <c r="G53" s="20">
        <f>Jahre!F56</f>
        <v>295</v>
      </c>
      <c r="H53" s="20">
        <f>Jahre!G56</f>
        <v>74</v>
      </c>
      <c r="I53" s="20">
        <f>Jahre!H56</f>
        <v>2475</v>
      </c>
      <c r="J53" s="21">
        <f>Jahre!I56</f>
        <v>878</v>
      </c>
      <c r="K53" s="21">
        <f>Jahre!J56</f>
        <v>533</v>
      </c>
      <c r="L53" s="21">
        <f>Jahre!K56</f>
        <v>1374</v>
      </c>
      <c r="M53" s="21">
        <f>Jahre!L56</f>
        <v>43</v>
      </c>
      <c r="N53" s="21">
        <f>Jahre!M56</f>
        <v>2784</v>
      </c>
      <c r="O53" s="21">
        <f>Jahre!N56</f>
        <v>2859</v>
      </c>
      <c r="P53" s="75">
        <f>Jahre!O56</f>
        <v>27776</v>
      </c>
      <c r="Q53" s="75">
        <f>Jahre!P56</f>
        <v>1411</v>
      </c>
      <c r="R53" s="75">
        <f>Jahre!Q56</f>
        <v>2785</v>
      </c>
      <c r="S53" s="191" t="str">
        <f>Jahre!R56</f>
        <v>30 GT</v>
      </c>
    </row>
    <row r="54" spans="1:26" ht="12" customHeight="1" thickBot="1" x14ac:dyDescent="0.25">
      <c r="A54" s="193">
        <f>Jahre!A57</f>
        <v>41244</v>
      </c>
      <c r="B54" s="247">
        <f t="shared" si="1"/>
        <v>54</v>
      </c>
      <c r="C54" s="61">
        <f>Jahre!B57</f>
        <v>0.61290322580645162</v>
      </c>
      <c r="D54" s="110">
        <f>Jahre!C57</f>
        <v>30656</v>
      </c>
      <c r="E54" s="110">
        <f>Jahre!D57</f>
        <v>29</v>
      </c>
      <c r="F54" s="111">
        <f>Jahre!E57</f>
        <v>26249</v>
      </c>
      <c r="G54" s="110">
        <f>Jahre!F57</f>
        <v>186</v>
      </c>
      <c r="H54" s="110">
        <f>Jahre!G57</f>
        <v>105</v>
      </c>
      <c r="I54" s="110">
        <f>Jahre!H57</f>
        <v>2150</v>
      </c>
      <c r="J54" s="111">
        <f>Jahre!I57</f>
        <v>671</v>
      </c>
      <c r="K54" s="111">
        <f>Jahre!J57</f>
        <v>347</v>
      </c>
      <c r="L54" s="111">
        <f>Jahre!K57</f>
        <v>897</v>
      </c>
      <c r="M54" s="111">
        <f>Jahre!L57</f>
        <v>22</v>
      </c>
      <c r="N54" s="111">
        <f>Jahre!M57</f>
        <v>1916</v>
      </c>
      <c r="O54" s="111">
        <f>Jahre!N57</f>
        <v>2021</v>
      </c>
      <c r="P54" s="101">
        <f>Jahre!O57</f>
        <v>26435</v>
      </c>
      <c r="Q54" s="101">
        <f>Jahre!P57</f>
        <v>1018</v>
      </c>
      <c r="R54" s="101">
        <f>Jahre!Q57</f>
        <v>1915</v>
      </c>
      <c r="S54" s="194" t="str">
        <f>Jahre!R57</f>
        <v>31 GT</v>
      </c>
    </row>
    <row r="55" spans="1:26" s="200" customFormat="1" ht="12" customHeight="1" thickTop="1" x14ac:dyDescent="0.2">
      <c r="A55" s="192">
        <f>Jahre!A59</f>
        <v>41275</v>
      </c>
      <c r="B55" s="247">
        <f t="shared" si="1"/>
        <v>55</v>
      </c>
      <c r="C55" s="50">
        <f>Jahre!B59</f>
        <v>0.70967741935483875</v>
      </c>
      <c r="D55" s="20">
        <f>Jahre!C59</f>
        <v>31059</v>
      </c>
      <c r="E55" s="20">
        <f>Jahre!D59</f>
        <v>34</v>
      </c>
      <c r="F55" s="21">
        <f>Jahre!E59</f>
        <v>26137</v>
      </c>
      <c r="G55" s="20">
        <f>Jahre!F59</f>
        <v>181</v>
      </c>
      <c r="H55" s="20">
        <f>Jahre!G59</f>
        <v>97</v>
      </c>
      <c r="I55" s="20">
        <f>Jahre!H59</f>
        <v>2234</v>
      </c>
      <c r="J55" s="21">
        <f>Jahre!I59</f>
        <v>757</v>
      </c>
      <c r="K55" s="21">
        <f>Jahre!J59</f>
        <v>427</v>
      </c>
      <c r="L55" s="21">
        <f>Jahre!K59</f>
        <v>1173</v>
      </c>
      <c r="M55" s="21">
        <f>Jahre!L59</f>
        <v>20</v>
      </c>
      <c r="N55" s="21">
        <f>Jahre!M59</f>
        <v>2357</v>
      </c>
      <c r="O55" s="21">
        <f>Jahre!N59</f>
        <v>2454</v>
      </c>
      <c r="P55" s="74">
        <f>Jahre!O59</f>
        <v>26318</v>
      </c>
      <c r="Q55" s="74">
        <f>Jahre!P59</f>
        <v>1184</v>
      </c>
      <c r="R55" s="74">
        <f>Jahre!Q59</f>
        <v>2357</v>
      </c>
      <c r="S55" s="195" t="str">
        <f>Jahre!R59</f>
        <v>31 GT</v>
      </c>
      <c r="V55" s="150"/>
      <c r="W55" s="150"/>
      <c r="X55" s="150"/>
      <c r="Y55" s="150"/>
      <c r="Z55" s="150"/>
    </row>
    <row r="56" spans="1:26" s="200" customFormat="1" ht="12" customHeight="1" x14ac:dyDescent="0.2">
      <c r="A56" s="192">
        <f>Jahre!A60</f>
        <v>41306</v>
      </c>
      <c r="B56" s="247">
        <f t="shared" si="1"/>
        <v>56</v>
      </c>
      <c r="C56" s="50">
        <f>Jahre!B60</f>
        <v>0.7142857142857143</v>
      </c>
      <c r="D56" s="20">
        <f>Jahre!C60</f>
        <v>32070</v>
      </c>
      <c r="E56" s="20">
        <f>Jahre!D60</f>
        <v>21</v>
      </c>
      <c r="F56" s="21">
        <f>Jahre!E60</f>
        <v>26949</v>
      </c>
      <c r="G56" s="20">
        <f>Jahre!F60</f>
        <v>181</v>
      </c>
      <c r="H56" s="20">
        <f>Jahre!G60</f>
        <v>104</v>
      </c>
      <c r="I56" s="20">
        <f>Jahre!H60</f>
        <v>2326</v>
      </c>
      <c r="J56" s="21">
        <f>Jahre!I60</f>
        <v>762</v>
      </c>
      <c r="K56" s="21">
        <f>Jahre!J60</f>
        <v>439</v>
      </c>
      <c r="L56" s="21">
        <f>Jahre!K60</f>
        <v>1266</v>
      </c>
      <c r="M56" s="21">
        <f>Jahre!L60</f>
        <v>22</v>
      </c>
      <c r="N56" s="21">
        <f>Jahre!M60</f>
        <v>2466</v>
      </c>
      <c r="O56" s="21">
        <f>Jahre!N60</f>
        <v>2570</v>
      </c>
      <c r="P56" s="75">
        <f>Jahre!O60</f>
        <v>27130</v>
      </c>
      <c r="Q56" s="75">
        <f>Jahre!P60</f>
        <v>1201</v>
      </c>
      <c r="R56" s="75">
        <f>Jahre!Q60</f>
        <v>2467</v>
      </c>
      <c r="S56" s="191" t="str">
        <f>Jahre!R60</f>
        <v>28 GT</v>
      </c>
      <c r="V56" s="150"/>
      <c r="W56" s="150"/>
      <c r="X56" s="150"/>
      <c r="Y56" s="150"/>
      <c r="Z56" s="150"/>
    </row>
    <row r="57" spans="1:26" s="200" customFormat="1" ht="12" customHeight="1" x14ac:dyDescent="0.2">
      <c r="A57" s="192">
        <f>Jahre!A61</f>
        <v>41334</v>
      </c>
      <c r="B57" s="247">
        <f t="shared" si="1"/>
        <v>57</v>
      </c>
      <c r="C57" s="50">
        <f>Jahre!B61</f>
        <v>0.64516129032258063</v>
      </c>
      <c r="D57" s="20">
        <f>Jahre!C61</f>
        <v>33440</v>
      </c>
      <c r="E57" s="20">
        <f>Jahre!D61</f>
        <v>67</v>
      </c>
      <c r="F57" s="21">
        <f>Jahre!E61</f>
        <v>28028</v>
      </c>
      <c r="G57" s="20">
        <f>Jahre!F61</f>
        <v>281</v>
      </c>
      <c r="H57" s="20">
        <f>Jahre!G61</f>
        <v>93</v>
      </c>
      <c r="I57" s="20">
        <f>Jahre!H61</f>
        <v>2417</v>
      </c>
      <c r="J57" s="21">
        <f>Jahre!I61</f>
        <v>794</v>
      </c>
      <c r="K57" s="21">
        <f>Jahre!J61</f>
        <v>468</v>
      </c>
      <c r="L57" s="21">
        <f>Jahre!K61</f>
        <v>1267</v>
      </c>
      <c r="M57" s="21">
        <f>Jahre!L61</f>
        <v>25</v>
      </c>
      <c r="N57" s="21">
        <f>Jahre!M61</f>
        <v>2528</v>
      </c>
      <c r="O57" s="21">
        <f>Jahre!N61</f>
        <v>2621</v>
      </c>
      <c r="P57" s="75">
        <f>Jahre!O61</f>
        <v>28309</v>
      </c>
      <c r="Q57" s="75">
        <f>Jahre!P61</f>
        <v>1262</v>
      </c>
      <c r="R57" s="75">
        <f>Jahre!Q61</f>
        <v>2529</v>
      </c>
      <c r="S57" s="191" t="str">
        <f>Jahre!R61</f>
        <v>31 GT</v>
      </c>
      <c r="V57" s="150"/>
      <c r="W57" s="150"/>
      <c r="X57" s="150"/>
      <c r="Y57" s="150"/>
      <c r="Z57" s="150"/>
    </row>
    <row r="58" spans="1:26" s="200" customFormat="1" ht="12" customHeight="1" x14ac:dyDescent="0.2">
      <c r="A58" s="192">
        <f>Jahre!A62</f>
        <v>41365</v>
      </c>
      <c r="B58" s="247">
        <f t="shared" si="1"/>
        <v>58</v>
      </c>
      <c r="C58" s="50">
        <f>Jahre!B62</f>
        <v>0.7</v>
      </c>
      <c r="D58" s="20">
        <f>Jahre!C62</f>
        <v>35089</v>
      </c>
      <c r="E58" s="20">
        <f>Jahre!D62</f>
        <v>236</v>
      </c>
      <c r="F58" s="21">
        <f>Jahre!E62</f>
        <v>28762</v>
      </c>
      <c r="G58" s="20">
        <f>Jahre!F62</f>
        <v>354</v>
      </c>
      <c r="H58" s="20">
        <f>Jahre!G62</f>
        <v>135</v>
      </c>
      <c r="I58" s="20">
        <f>Jahre!H62</f>
        <v>2656</v>
      </c>
      <c r="J58" s="21">
        <f>Jahre!I62</f>
        <v>910</v>
      </c>
      <c r="K58" s="21">
        <f>Jahre!J62</f>
        <v>560</v>
      </c>
      <c r="L58" s="21">
        <f>Jahre!K62</f>
        <v>1440</v>
      </c>
      <c r="M58" s="21">
        <f>Jahre!L62</f>
        <v>36</v>
      </c>
      <c r="N58" s="21">
        <f>Jahre!M62</f>
        <v>2910</v>
      </c>
      <c r="O58" s="21">
        <f>Jahre!N62</f>
        <v>3046</v>
      </c>
      <c r="P58" s="75">
        <f>Jahre!O62</f>
        <v>29116</v>
      </c>
      <c r="Q58" s="75">
        <f>Jahre!P62</f>
        <v>1470</v>
      </c>
      <c r="R58" s="75">
        <f>Jahre!Q62</f>
        <v>2910</v>
      </c>
      <c r="S58" s="191" t="str">
        <f>Jahre!R62</f>
        <v>30 GT</v>
      </c>
      <c r="V58" s="150"/>
      <c r="W58" s="150"/>
      <c r="X58" s="150"/>
      <c r="Y58" s="150"/>
      <c r="Z58" s="150"/>
    </row>
    <row r="59" spans="1:26" s="200" customFormat="1" ht="12" customHeight="1" x14ac:dyDescent="0.2">
      <c r="A59" s="192">
        <f>Jahre!A63</f>
        <v>41395</v>
      </c>
      <c r="B59" s="247">
        <f t="shared" si="1"/>
        <v>59</v>
      </c>
      <c r="C59" s="50">
        <f>Jahre!B63</f>
        <v>0.61290322580645162</v>
      </c>
      <c r="D59" s="20">
        <f>Jahre!C63</f>
        <v>34054</v>
      </c>
      <c r="E59" s="21">
        <f>Jahre!D63</f>
        <v>388</v>
      </c>
      <c r="F59" s="21">
        <f>Jahre!E63</f>
        <v>27819</v>
      </c>
      <c r="G59" s="20">
        <f>Jahre!F63</f>
        <v>455</v>
      </c>
      <c r="H59" s="20">
        <f>Jahre!G63</f>
        <v>177</v>
      </c>
      <c r="I59" s="20">
        <f>Jahre!H63</f>
        <v>2563</v>
      </c>
      <c r="J59" s="21">
        <f>Jahre!I63</f>
        <v>812</v>
      </c>
      <c r="K59" s="21">
        <f>Jahre!J63</f>
        <v>498</v>
      </c>
      <c r="L59" s="21">
        <f>Jahre!K63</f>
        <v>1300</v>
      </c>
      <c r="M59" s="21">
        <f>Jahre!L63</f>
        <v>42</v>
      </c>
      <c r="N59" s="21">
        <f>Jahre!M63</f>
        <v>2610</v>
      </c>
      <c r="O59" s="21">
        <f>Jahre!N63</f>
        <v>2786</v>
      </c>
      <c r="P59" s="75">
        <f>Jahre!O63</f>
        <v>28274</v>
      </c>
      <c r="Q59" s="75">
        <f>Jahre!P63</f>
        <v>1310</v>
      </c>
      <c r="R59" s="75">
        <f>Jahre!Q63</f>
        <v>2610</v>
      </c>
      <c r="S59" s="191" t="str">
        <f>Jahre!R63</f>
        <v>31 GT</v>
      </c>
      <c r="V59" s="150"/>
      <c r="W59" s="150"/>
      <c r="X59" s="150"/>
      <c r="Y59" s="150"/>
      <c r="Z59" s="150"/>
    </row>
    <row r="60" spans="1:26" s="200" customFormat="1" ht="12" customHeight="1" x14ac:dyDescent="0.2">
      <c r="A60" s="192">
        <f>Jahre!A64</f>
        <v>41426</v>
      </c>
      <c r="B60" s="247">
        <f t="shared" si="1"/>
        <v>60</v>
      </c>
      <c r="C60" s="50">
        <f>Jahre!B64</f>
        <v>0.66666666666666663</v>
      </c>
      <c r="D60" s="21">
        <f>Jahre!C64</f>
        <v>34850</v>
      </c>
      <c r="E60" s="20">
        <f>Jahre!D64</f>
        <v>615</v>
      </c>
      <c r="F60" s="21">
        <f>Jahre!E64</f>
        <v>28172</v>
      </c>
      <c r="G60" s="20">
        <f>Jahre!F64</f>
        <v>413</v>
      </c>
      <c r="H60" s="20">
        <f>Jahre!G64</f>
        <v>192</v>
      </c>
      <c r="I60" s="20">
        <f>Jahre!H64</f>
        <v>2656</v>
      </c>
      <c r="J60" s="21">
        <f>Jahre!I64</f>
        <v>853</v>
      </c>
      <c r="K60" s="21">
        <f>Jahre!J64</f>
        <v>512</v>
      </c>
      <c r="L60" s="21">
        <f>Jahre!K64</f>
        <v>1396</v>
      </c>
      <c r="M60" s="21">
        <f>Jahre!L64</f>
        <v>41</v>
      </c>
      <c r="N60" s="21">
        <f>Jahre!M64</f>
        <v>2761</v>
      </c>
      <c r="O60" s="21">
        <f>Jahre!N64</f>
        <v>2953</v>
      </c>
      <c r="P60" s="75">
        <f>Jahre!O64</f>
        <v>28585</v>
      </c>
      <c r="Q60" s="75">
        <f>Jahre!P64</f>
        <v>1365</v>
      </c>
      <c r="R60" s="75">
        <f>Jahre!Q64</f>
        <v>2761</v>
      </c>
      <c r="S60" s="191" t="str">
        <f>Jahre!R64</f>
        <v>30 GT</v>
      </c>
      <c r="V60" s="150"/>
      <c r="W60" s="150"/>
      <c r="X60" s="150"/>
      <c r="Y60" s="150"/>
      <c r="Z60" s="150"/>
    </row>
    <row r="61" spans="1:26" s="200" customFormat="1" ht="12" customHeight="1" x14ac:dyDescent="0.2">
      <c r="A61" s="192">
        <f>Jahre!A65</f>
        <v>41456</v>
      </c>
      <c r="B61" s="247">
        <f t="shared" si="1"/>
        <v>61</v>
      </c>
      <c r="C61" s="50">
        <f>Jahre!B65</f>
        <v>0.74193548387096775</v>
      </c>
      <c r="D61" s="20">
        <f>Jahre!C65</f>
        <v>38619</v>
      </c>
      <c r="E61" s="20">
        <f>Jahre!D65</f>
        <v>769</v>
      </c>
      <c r="F61" s="21">
        <f>Jahre!E65</f>
        <v>31329</v>
      </c>
      <c r="G61" s="20">
        <f>Jahre!F65</f>
        <v>494</v>
      </c>
      <c r="H61" s="20">
        <f>Jahre!G65</f>
        <v>228</v>
      </c>
      <c r="I61" s="20">
        <f>Jahre!H65</f>
        <v>2857</v>
      </c>
      <c r="J61" s="21">
        <f>Jahre!I65</f>
        <v>945</v>
      </c>
      <c r="K61" s="21">
        <f>Jahre!J65</f>
        <v>590</v>
      </c>
      <c r="L61" s="21">
        <f>Jahre!K65</f>
        <v>1442</v>
      </c>
      <c r="M61" s="21">
        <f>Jahre!L65</f>
        <v>55</v>
      </c>
      <c r="N61" s="21">
        <f>Jahre!M65</f>
        <v>2978</v>
      </c>
      <c r="O61" s="21">
        <f>Jahre!N65</f>
        <v>3295</v>
      </c>
      <c r="P61" s="75">
        <f>Jahre!O65</f>
        <v>31823</v>
      </c>
      <c r="Q61" s="75">
        <f>Jahre!P65</f>
        <v>1535</v>
      </c>
      <c r="R61" s="75">
        <f>Jahre!Q65</f>
        <v>2977</v>
      </c>
      <c r="S61" s="191" t="str">
        <f>Jahre!R65</f>
        <v>17 GT</v>
      </c>
      <c r="V61" s="150"/>
      <c r="W61" s="150"/>
      <c r="X61" s="150"/>
      <c r="Y61" s="150"/>
      <c r="Z61" s="150"/>
    </row>
    <row r="62" spans="1:26" s="200" customFormat="1" ht="12" customHeight="1" x14ac:dyDescent="0.2">
      <c r="A62" s="192">
        <f>Jahre!A66</f>
        <v>41487</v>
      </c>
      <c r="B62" s="247">
        <f t="shared" si="1"/>
        <v>62</v>
      </c>
      <c r="C62" s="50">
        <f>Jahre!B66</f>
        <v>0.70967741935483875</v>
      </c>
      <c r="D62" s="20">
        <f>Jahre!C66</f>
        <v>32457</v>
      </c>
      <c r="E62" s="20">
        <f>Jahre!D66</f>
        <v>669</v>
      </c>
      <c r="F62" s="21">
        <f>Jahre!E66</f>
        <v>26477</v>
      </c>
      <c r="G62" s="20">
        <f>Jahre!F66</f>
        <v>429</v>
      </c>
      <c r="H62" s="20">
        <f>Jahre!G66</f>
        <v>198</v>
      </c>
      <c r="I62" s="20">
        <f>Jahre!H66</f>
        <v>2379</v>
      </c>
      <c r="J62" s="21">
        <f>Jahre!I66</f>
        <v>747</v>
      </c>
      <c r="K62" s="21">
        <f>Jahre!J66</f>
        <v>449</v>
      </c>
      <c r="L62" s="21">
        <f>Jahre!K66</f>
        <v>1071</v>
      </c>
      <c r="M62" s="21">
        <f>Jahre!L66</f>
        <v>38</v>
      </c>
      <c r="N62" s="21">
        <f>Jahre!M66</f>
        <v>2267</v>
      </c>
      <c r="O62" s="21">
        <f>Jahre!N66</f>
        <v>2465</v>
      </c>
      <c r="P62" s="75">
        <f>Jahre!O66</f>
        <v>26906</v>
      </c>
      <c r="Q62" s="75">
        <f>Jahre!P66</f>
        <v>1196</v>
      </c>
      <c r="R62" s="75">
        <f>Jahre!Q66</f>
        <v>2267</v>
      </c>
      <c r="S62" s="338" t="str">
        <f>Jahre!R66</f>
        <v>0 GT (Aug.) / 0 GT (Sept) / 6 GT (Okt) |
12 Wo Sanierung Leo-Wohlleb-Brücke (1,6 Mio)</v>
      </c>
      <c r="V62" s="150"/>
      <c r="W62" s="150"/>
      <c r="X62" s="150"/>
      <c r="Y62" s="150"/>
      <c r="Z62" s="150"/>
    </row>
    <row r="63" spans="1:26" s="200" customFormat="1" ht="12" customHeight="1" x14ac:dyDescent="0.2">
      <c r="A63" s="192">
        <f>Jahre!A67</f>
        <v>41518</v>
      </c>
      <c r="B63" s="247">
        <f t="shared" si="1"/>
        <v>63</v>
      </c>
      <c r="C63" s="50">
        <f>Jahre!B67</f>
        <v>0.7</v>
      </c>
      <c r="D63" s="20">
        <f>Jahre!C67</f>
        <v>35198</v>
      </c>
      <c r="E63" s="21">
        <f>Jahre!D67</f>
        <v>550</v>
      </c>
      <c r="F63" s="21">
        <f>Jahre!E67</f>
        <v>28631</v>
      </c>
      <c r="G63" s="20">
        <f>Jahre!F67</f>
        <v>402</v>
      </c>
      <c r="H63" s="20">
        <f>Jahre!G67</f>
        <v>185</v>
      </c>
      <c r="I63" s="20">
        <f>Jahre!H67</f>
        <v>2696</v>
      </c>
      <c r="J63" s="21">
        <f>Jahre!I67</f>
        <v>837</v>
      </c>
      <c r="K63" s="21">
        <f>Jahre!J67</f>
        <v>508</v>
      </c>
      <c r="L63" s="21">
        <f>Jahre!K67</f>
        <v>1356</v>
      </c>
      <c r="M63" s="21">
        <f>Jahre!L67</f>
        <v>33</v>
      </c>
      <c r="N63" s="21">
        <f>Jahre!M67</f>
        <v>2702</v>
      </c>
      <c r="O63" s="21">
        <f>Jahre!N67</f>
        <v>2887</v>
      </c>
      <c r="P63" s="75">
        <f>Jahre!O67</f>
        <v>29033</v>
      </c>
      <c r="Q63" s="75">
        <f>Jahre!P67</f>
        <v>1345</v>
      </c>
      <c r="R63" s="75">
        <f>Jahre!Q67</f>
        <v>2701</v>
      </c>
      <c r="S63" s="339">
        <f>Jahre!R67</f>
        <v>0</v>
      </c>
      <c r="V63" s="150"/>
      <c r="W63" s="150"/>
      <c r="X63" s="150"/>
      <c r="Y63" s="150"/>
      <c r="Z63" s="150"/>
    </row>
    <row r="64" spans="1:26" s="200" customFormat="1" ht="12" customHeight="1" x14ac:dyDescent="0.2">
      <c r="A64" s="192">
        <f>Jahre!A68</f>
        <v>41548</v>
      </c>
      <c r="B64" s="247">
        <f t="shared" si="1"/>
        <v>64</v>
      </c>
      <c r="C64" s="50">
        <f>Jahre!B68</f>
        <v>0.70967741935483875</v>
      </c>
      <c r="D64" s="20">
        <f>Jahre!C68</f>
        <v>35231</v>
      </c>
      <c r="E64" s="20">
        <f>Jahre!D68</f>
        <v>269</v>
      </c>
      <c r="F64" s="21">
        <f>Jahre!E68</f>
        <v>28538</v>
      </c>
      <c r="G64" s="20">
        <f>Jahre!F68</f>
        <v>432</v>
      </c>
      <c r="H64" s="20">
        <f>Jahre!G68</f>
        <v>151</v>
      </c>
      <c r="I64" s="20">
        <f>Jahre!H68</f>
        <v>2899</v>
      </c>
      <c r="J64" s="21">
        <f>Jahre!I68</f>
        <v>898</v>
      </c>
      <c r="K64" s="21">
        <f>Jahre!J68</f>
        <v>533</v>
      </c>
      <c r="L64" s="21">
        <f>Jahre!K68</f>
        <v>1369</v>
      </c>
      <c r="M64" s="21">
        <f>Jahre!L68</f>
        <v>143</v>
      </c>
      <c r="N64" s="21">
        <f>Jahre!M68</f>
        <v>2800</v>
      </c>
      <c r="O64" s="21">
        <f>Jahre!N68</f>
        <v>2951</v>
      </c>
      <c r="P64" s="75">
        <f>Jahre!O68</f>
        <v>28970</v>
      </c>
      <c r="Q64" s="75">
        <f>Jahre!P68</f>
        <v>1431</v>
      </c>
      <c r="R64" s="75">
        <f>Jahre!Q68</f>
        <v>2800</v>
      </c>
      <c r="S64" s="340">
        <f>Jahre!R68</f>
        <v>0</v>
      </c>
      <c r="V64" s="150"/>
      <c r="W64" s="150"/>
      <c r="X64" s="150"/>
      <c r="Y64" s="150"/>
      <c r="Z64" s="150"/>
    </row>
    <row r="65" spans="1:26" s="200" customFormat="1" ht="12" customHeight="1" x14ac:dyDescent="0.2">
      <c r="A65" s="192">
        <f>Jahre!A69</f>
        <v>41579</v>
      </c>
      <c r="B65" s="247">
        <f t="shared" si="1"/>
        <v>65</v>
      </c>
      <c r="C65" s="50">
        <f>Jahre!B69</f>
        <v>0.66666666666666663</v>
      </c>
      <c r="D65" s="20">
        <f>Jahre!C69</f>
        <v>32126</v>
      </c>
      <c r="E65" s="20">
        <f>Jahre!D69</f>
        <v>63</v>
      </c>
      <c r="F65" s="21">
        <f>Jahre!E69</f>
        <v>26504</v>
      </c>
      <c r="G65" s="20">
        <f>Jahre!F69</f>
        <v>291</v>
      </c>
      <c r="H65" s="20">
        <f>Jahre!G69</f>
        <v>105</v>
      </c>
      <c r="I65" s="20">
        <f>Jahre!H69</f>
        <v>2444</v>
      </c>
      <c r="J65" s="21">
        <f>Jahre!I69</f>
        <v>805</v>
      </c>
      <c r="K65" s="21">
        <f>Jahre!J69</f>
        <v>511</v>
      </c>
      <c r="L65" s="21">
        <f>Jahre!K69</f>
        <v>1371</v>
      </c>
      <c r="M65" s="21">
        <f>Jahre!L69</f>
        <v>32</v>
      </c>
      <c r="N65" s="21">
        <f>Jahre!M69</f>
        <v>2687</v>
      </c>
      <c r="O65" s="21">
        <f>Jahre!N69</f>
        <v>2792</v>
      </c>
      <c r="P65" s="75">
        <f>Jahre!O69</f>
        <v>26795</v>
      </c>
      <c r="Q65" s="75">
        <f>Jahre!P69</f>
        <v>1316</v>
      </c>
      <c r="R65" s="75">
        <f>Jahre!Q69</f>
        <v>2687</v>
      </c>
      <c r="S65" s="191" t="str">
        <f>Jahre!R69</f>
        <v>30 GT</v>
      </c>
      <c r="V65" s="150"/>
      <c r="W65" s="150"/>
      <c r="X65" s="150"/>
      <c r="Y65" s="150"/>
      <c r="Z65" s="150"/>
    </row>
    <row r="66" spans="1:26" s="200" customFormat="1" ht="12" customHeight="1" thickBot="1" x14ac:dyDescent="0.25">
      <c r="A66" s="193">
        <f>Jahre!A70</f>
        <v>41609</v>
      </c>
      <c r="B66" s="247">
        <f t="shared" si="1"/>
        <v>66</v>
      </c>
      <c r="C66" s="61">
        <f>Jahre!B70</f>
        <v>0.64516129032258063</v>
      </c>
      <c r="D66" s="110">
        <f>Jahre!C70</f>
        <v>32013</v>
      </c>
      <c r="E66" s="110">
        <f>Jahre!D70</f>
        <v>43</v>
      </c>
      <c r="F66" s="111">
        <f>Jahre!E70</f>
        <v>27276</v>
      </c>
      <c r="G66" s="110">
        <f>Jahre!F70</f>
        <v>218</v>
      </c>
      <c r="H66" s="110">
        <f>Jahre!G70</f>
        <v>125</v>
      </c>
      <c r="I66" s="110">
        <f>Jahre!H70</f>
        <v>2243</v>
      </c>
      <c r="J66" s="111">
        <f>Jahre!I70</f>
        <v>667</v>
      </c>
      <c r="K66" s="111">
        <f>Jahre!J70</f>
        <v>389</v>
      </c>
      <c r="L66" s="111">
        <f>Jahre!K70</f>
        <v>1018</v>
      </c>
      <c r="M66" s="111">
        <f>Jahre!L70</f>
        <v>33</v>
      </c>
      <c r="N66" s="111">
        <f>Jahre!M70</f>
        <v>2074</v>
      </c>
      <c r="O66" s="111">
        <f>Jahre!N70</f>
        <v>2199</v>
      </c>
      <c r="P66" s="101">
        <f>Jahre!O70</f>
        <v>27494</v>
      </c>
      <c r="Q66" s="101">
        <f>Jahre!P70</f>
        <v>1056</v>
      </c>
      <c r="R66" s="101">
        <f>Jahre!Q70</f>
        <v>2074</v>
      </c>
      <c r="S66" s="194" t="str">
        <f>Jahre!R70</f>
        <v>31 GT</v>
      </c>
      <c r="V66" s="150"/>
      <c r="W66" s="150"/>
      <c r="X66" s="150"/>
      <c r="Y66" s="150"/>
      <c r="Z66" s="150"/>
    </row>
    <row r="67" spans="1:26" s="200" customFormat="1" ht="12" customHeight="1" thickTop="1" x14ac:dyDescent="0.2">
      <c r="A67" s="192">
        <f>Jahre!A72</f>
        <v>41640</v>
      </c>
      <c r="B67" s="247">
        <f t="shared" si="1"/>
        <v>67</v>
      </c>
      <c r="C67" s="50">
        <f>Jahre!B72</f>
        <v>0.67741935483870963</v>
      </c>
      <c r="D67" s="20">
        <f>Jahre!C72</f>
        <v>31400</v>
      </c>
      <c r="E67" s="20">
        <f>Jahre!D72</f>
        <v>48</v>
      </c>
      <c r="F67" s="21">
        <f>Jahre!E72</f>
        <v>26309</v>
      </c>
      <c r="G67" s="20">
        <f>Jahre!F72</f>
        <v>197</v>
      </c>
      <c r="H67" s="20">
        <f>Jahre!G72</f>
        <v>107</v>
      </c>
      <c r="I67" s="20">
        <f>Jahre!H72</f>
        <v>2195</v>
      </c>
      <c r="J67" s="21">
        <f>Jahre!I72</f>
        <v>729</v>
      </c>
      <c r="K67" s="21">
        <f>Jahre!J72</f>
        <v>455</v>
      </c>
      <c r="L67" s="21">
        <f>Jahre!K72</f>
        <v>1276</v>
      </c>
      <c r="M67" s="21">
        <f>Jahre!L72</f>
        <v>83</v>
      </c>
      <c r="N67" s="21">
        <f>Jahre!M72</f>
        <v>2460</v>
      </c>
      <c r="O67" s="21">
        <f>Jahre!N72</f>
        <v>2567</v>
      </c>
      <c r="P67" s="74">
        <f>Jahre!O72</f>
        <v>26506</v>
      </c>
      <c r="Q67" s="74">
        <f>Jahre!P72</f>
        <v>1184</v>
      </c>
      <c r="R67" s="74">
        <f>Jahre!Q72</f>
        <v>2460</v>
      </c>
      <c r="S67" s="195" t="str">
        <f>Jahre!R72</f>
        <v>31 GT</v>
      </c>
      <c r="V67" s="150"/>
      <c r="W67" s="150"/>
      <c r="X67" s="150"/>
      <c r="Y67" s="150"/>
      <c r="Z67" s="150"/>
    </row>
    <row r="68" spans="1:26" s="200" customFormat="1" ht="12" customHeight="1" x14ac:dyDescent="0.2">
      <c r="A68" s="192">
        <f>Jahre!A73</f>
        <v>41671</v>
      </c>
      <c r="B68" s="247">
        <f t="shared" si="1"/>
        <v>68</v>
      </c>
      <c r="C68" s="50">
        <f>Jahre!B73</f>
        <v>0.7142857142857143</v>
      </c>
      <c r="D68" s="20">
        <f>Jahre!C73</f>
        <v>31090</v>
      </c>
      <c r="E68" s="20">
        <f>Jahre!D73</f>
        <v>61</v>
      </c>
      <c r="F68" s="21">
        <f>Jahre!E73</f>
        <v>26210</v>
      </c>
      <c r="G68" s="20">
        <f>Jahre!F73</f>
        <v>201</v>
      </c>
      <c r="H68" s="20">
        <f>Jahre!G73</f>
        <v>105</v>
      </c>
      <c r="I68" s="20">
        <f>Jahre!H73</f>
        <v>2280</v>
      </c>
      <c r="J68" s="21">
        <f>Jahre!I73</f>
        <v>631</v>
      </c>
      <c r="K68" s="21">
        <f>Jahre!J73</f>
        <v>406</v>
      </c>
      <c r="L68" s="21">
        <f>Jahre!K73</f>
        <v>1154</v>
      </c>
      <c r="M68" s="21">
        <f>Jahre!L73</f>
        <v>43</v>
      </c>
      <c r="N68" s="21">
        <f>Jahre!M73</f>
        <v>2191</v>
      </c>
      <c r="O68" s="21">
        <f>Jahre!N73</f>
        <v>2296</v>
      </c>
      <c r="P68" s="75">
        <f>Jahre!O73</f>
        <v>26411</v>
      </c>
      <c r="Q68" s="75">
        <f>Jahre!P73</f>
        <v>1037</v>
      </c>
      <c r="R68" s="75">
        <f>Jahre!Q73</f>
        <v>2191</v>
      </c>
      <c r="S68" s="191" t="str">
        <f>Jahre!R73</f>
        <v>28 GT</v>
      </c>
      <c r="V68" s="150"/>
      <c r="W68" s="150"/>
      <c r="X68" s="150"/>
      <c r="Y68" s="150"/>
      <c r="Z68" s="150"/>
    </row>
    <row r="69" spans="1:26" s="200" customFormat="1" ht="12" customHeight="1" x14ac:dyDescent="0.2">
      <c r="A69" s="192">
        <f>Jahre!A74</f>
        <v>41699</v>
      </c>
      <c r="B69" s="247">
        <f t="shared" si="1"/>
        <v>69</v>
      </c>
      <c r="C69" s="50">
        <f>Jahre!B74</f>
        <v>0.67741935483870963</v>
      </c>
      <c r="D69" s="20">
        <f>Jahre!C74</f>
        <v>31698</v>
      </c>
      <c r="E69" s="20">
        <f>Jahre!D74</f>
        <v>211</v>
      </c>
      <c r="F69" s="21">
        <f>Jahre!E74</f>
        <v>26480</v>
      </c>
      <c r="G69" s="20">
        <f>Jahre!F74</f>
        <v>275</v>
      </c>
      <c r="H69" s="20">
        <f>Jahre!G74</f>
        <v>99</v>
      </c>
      <c r="I69" s="20">
        <f>Jahre!H74</f>
        <v>2312</v>
      </c>
      <c r="J69" s="21">
        <f>Jahre!I74</f>
        <v>650</v>
      </c>
      <c r="K69" s="21">
        <f>Jahre!J74</f>
        <v>409</v>
      </c>
      <c r="L69" s="21">
        <f>Jahre!K74</f>
        <v>1209</v>
      </c>
      <c r="M69" s="21">
        <f>Jahre!L74</f>
        <v>52</v>
      </c>
      <c r="N69" s="21">
        <f>Jahre!M74</f>
        <v>2268</v>
      </c>
      <c r="O69" s="21">
        <f>Jahre!N74</f>
        <v>2367</v>
      </c>
      <c r="P69" s="75">
        <f>Jahre!O74</f>
        <v>26755</v>
      </c>
      <c r="Q69" s="75">
        <f>Jahre!P74</f>
        <v>1059</v>
      </c>
      <c r="R69" s="75">
        <f>Jahre!Q74</f>
        <v>2268</v>
      </c>
      <c r="S69" s="191" t="str">
        <f>Jahre!R74</f>
        <v>31 GT</v>
      </c>
      <c r="V69" s="150"/>
      <c r="W69" s="150"/>
      <c r="X69" s="150"/>
      <c r="Y69" s="150"/>
      <c r="Z69" s="150"/>
    </row>
    <row r="70" spans="1:26" s="200" customFormat="1" ht="12" customHeight="1" x14ac:dyDescent="0.2">
      <c r="A70" s="192">
        <f>Jahre!A75</f>
        <v>41730</v>
      </c>
      <c r="B70" s="247">
        <f t="shared" si="1"/>
        <v>70</v>
      </c>
      <c r="C70" s="50">
        <f>Jahre!B75</f>
        <v>0.66666666666666663</v>
      </c>
      <c r="D70" s="20">
        <f>Jahre!C75</f>
        <v>36993</v>
      </c>
      <c r="E70" s="20">
        <f>Jahre!D75</f>
        <v>313</v>
      </c>
      <c r="F70" s="21">
        <f>Jahre!E75</f>
        <v>30120</v>
      </c>
      <c r="G70" s="20">
        <f>Jahre!F75</f>
        <v>511</v>
      </c>
      <c r="H70" s="20">
        <f>Jahre!G75</f>
        <v>175</v>
      </c>
      <c r="I70" s="20">
        <f>Jahre!H75</f>
        <v>2989</v>
      </c>
      <c r="J70" s="21">
        <f>Jahre!I75</f>
        <v>853</v>
      </c>
      <c r="K70" s="21">
        <f>Jahre!J75</f>
        <v>524</v>
      </c>
      <c r="L70" s="21">
        <f>Jahre!K75</f>
        <v>1446</v>
      </c>
      <c r="M70" s="21">
        <f>Jahre!L75</f>
        <v>63</v>
      </c>
      <c r="N70" s="21">
        <f>Jahre!M75</f>
        <v>2823</v>
      </c>
      <c r="O70" s="21">
        <f>Jahre!N75</f>
        <v>2998</v>
      </c>
      <c r="P70" s="75">
        <f>Jahre!O75</f>
        <v>30631</v>
      </c>
      <c r="Q70" s="75">
        <f>Jahre!P75</f>
        <v>1377</v>
      </c>
      <c r="R70" s="75">
        <f>Jahre!Q75</f>
        <v>2823</v>
      </c>
      <c r="S70" s="191" t="str">
        <f>Jahre!R75</f>
        <v>3 GT</v>
      </c>
      <c r="V70" s="150"/>
      <c r="W70" s="150"/>
      <c r="X70" s="150"/>
      <c r="Y70" s="150"/>
      <c r="Z70" s="150"/>
    </row>
    <row r="71" spans="1:26" s="200" customFormat="1" ht="12" customHeight="1" x14ac:dyDescent="0.2">
      <c r="A71" s="192">
        <f>Jahre!A76</f>
        <v>41760</v>
      </c>
      <c r="B71" s="247">
        <f t="shared" si="1"/>
        <v>71</v>
      </c>
      <c r="C71" s="50">
        <f>Jahre!B76</f>
        <v>0.64516129032258063</v>
      </c>
      <c r="D71" s="20">
        <f>Jahre!C76</f>
        <v>33731</v>
      </c>
      <c r="E71" s="20">
        <f>Jahre!D76</f>
        <v>476</v>
      </c>
      <c r="F71" s="21">
        <f>Jahre!E76</f>
        <v>27545</v>
      </c>
      <c r="G71" s="20">
        <f>Jahre!F76</f>
        <v>380</v>
      </c>
      <c r="H71" s="20">
        <f>Jahre!G76</f>
        <v>164</v>
      </c>
      <c r="I71" s="20">
        <f>Jahre!H76</f>
        <v>2624</v>
      </c>
      <c r="J71" s="21">
        <f>Jahre!I76</f>
        <v>692</v>
      </c>
      <c r="K71" s="21">
        <f>Jahre!J76</f>
        <v>470</v>
      </c>
      <c r="L71" s="21">
        <f>Jahre!K76</f>
        <v>1298</v>
      </c>
      <c r="M71" s="21">
        <f>Jahre!L76</f>
        <v>63</v>
      </c>
      <c r="N71" s="21">
        <f>Jahre!M76</f>
        <v>2460</v>
      </c>
      <c r="O71" s="21">
        <f>Jahre!N76</f>
        <v>2624</v>
      </c>
      <c r="P71" s="75">
        <f>Jahre!O76</f>
        <v>27925</v>
      </c>
      <c r="Q71" s="75">
        <f>Jahre!P76</f>
        <v>1162</v>
      </c>
      <c r="R71" s="75">
        <f>Jahre!Q76</f>
        <v>2460</v>
      </c>
      <c r="S71" s="191" t="str">
        <f>Jahre!R76</f>
        <v>31 GT</v>
      </c>
      <c r="V71" s="150"/>
      <c r="W71" s="150"/>
      <c r="X71" s="150"/>
      <c r="Y71" s="150"/>
      <c r="Z71" s="150"/>
    </row>
    <row r="72" spans="1:26" s="200" customFormat="1" ht="12" customHeight="1" x14ac:dyDescent="0.2">
      <c r="A72" s="192">
        <f>Jahre!A77</f>
        <v>41791</v>
      </c>
      <c r="B72" s="247">
        <f t="shared" ref="B72:B126" si="2">ROW(A72)</f>
        <v>72</v>
      </c>
      <c r="C72" s="50">
        <f>Jahre!B77</f>
        <v>0.6333333333333333</v>
      </c>
      <c r="D72" s="20">
        <f>Jahre!C77</f>
        <v>32606</v>
      </c>
      <c r="E72" s="21">
        <f>Jahre!D77</f>
        <v>700</v>
      </c>
      <c r="F72" s="21">
        <f>Jahre!E77</f>
        <v>26166</v>
      </c>
      <c r="G72" s="20">
        <f>Jahre!F77</f>
        <v>482</v>
      </c>
      <c r="H72" s="20">
        <f>Jahre!G77</f>
        <v>177</v>
      </c>
      <c r="I72" s="20">
        <f>Jahre!H77</f>
        <v>2634</v>
      </c>
      <c r="J72" s="21">
        <f>Jahre!I77</f>
        <v>661</v>
      </c>
      <c r="K72" s="21">
        <f>Jahre!J77</f>
        <v>448</v>
      </c>
      <c r="L72" s="21">
        <f>Jahre!K77</f>
        <v>1265</v>
      </c>
      <c r="M72" s="21">
        <f>Jahre!L77</f>
        <v>73</v>
      </c>
      <c r="N72" s="21">
        <f>Jahre!M77</f>
        <v>2374</v>
      </c>
      <c r="O72" s="21">
        <f>Jahre!N77</f>
        <v>2551</v>
      </c>
      <c r="P72" s="75">
        <f>Jahre!O77</f>
        <v>26648</v>
      </c>
      <c r="Q72" s="75">
        <f>Jahre!P77</f>
        <v>1109</v>
      </c>
      <c r="R72" s="75">
        <f>Jahre!Q77</f>
        <v>2374</v>
      </c>
      <c r="S72" s="191" t="str">
        <f>Jahre!R77</f>
        <v>30 GT</v>
      </c>
      <c r="V72" s="150"/>
      <c r="W72" s="150"/>
      <c r="X72" s="150"/>
      <c r="Y72" s="150"/>
      <c r="Z72" s="150"/>
    </row>
    <row r="73" spans="1:26" s="200" customFormat="1" ht="12" customHeight="1" x14ac:dyDescent="0.2">
      <c r="A73" s="192">
        <f>Jahre!A78</f>
        <v>41821</v>
      </c>
      <c r="B73" s="247">
        <f t="shared" si="2"/>
        <v>73</v>
      </c>
      <c r="C73" s="50">
        <f>Jahre!B78</f>
        <v>0.74193548387096775</v>
      </c>
      <c r="D73" s="20">
        <f>Jahre!C78</f>
        <v>35022</v>
      </c>
      <c r="E73" s="21">
        <f>Jahre!D78</f>
        <v>572</v>
      </c>
      <c r="F73" s="21">
        <f>Jahre!E78</f>
        <v>28392</v>
      </c>
      <c r="G73" s="20">
        <f>Jahre!F78</f>
        <v>444</v>
      </c>
      <c r="H73" s="20">
        <f>Jahre!G78</f>
        <v>162</v>
      </c>
      <c r="I73" s="20">
        <f>Jahre!H78</f>
        <v>2832</v>
      </c>
      <c r="J73" s="21">
        <f>Jahre!I78</f>
        <v>709</v>
      </c>
      <c r="K73" s="21">
        <f>Jahre!J78</f>
        <v>479</v>
      </c>
      <c r="L73" s="21">
        <f>Jahre!K78</f>
        <v>1336</v>
      </c>
      <c r="M73" s="21">
        <f>Jahre!L78</f>
        <v>95</v>
      </c>
      <c r="N73" s="21">
        <f>Jahre!M78</f>
        <v>2524</v>
      </c>
      <c r="O73" s="21">
        <f>Jahre!N78</f>
        <v>2687</v>
      </c>
      <c r="P73" s="75">
        <f>Jahre!O78</f>
        <v>28836</v>
      </c>
      <c r="Q73" s="75">
        <f>Jahre!P78</f>
        <v>1188</v>
      </c>
      <c r="R73" s="75">
        <f>Jahre!Q78</f>
        <v>2524</v>
      </c>
      <c r="S73" s="191" t="str">
        <f>Jahre!R78</f>
        <v>31 GT</v>
      </c>
      <c r="V73" s="150"/>
      <c r="W73" s="150"/>
      <c r="X73" s="150"/>
      <c r="Y73" s="150"/>
      <c r="Z73" s="150"/>
    </row>
    <row r="74" spans="1:26" s="200" customFormat="1" ht="12" customHeight="1" x14ac:dyDescent="0.2">
      <c r="A74" s="192">
        <f>Jahre!A79</f>
        <v>41852</v>
      </c>
      <c r="B74" s="247">
        <f t="shared" si="2"/>
        <v>74</v>
      </c>
      <c r="C74" s="50">
        <f>Jahre!B79</f>
        <v>0.67741935483870963</v>
      </c>
      <c r="D74" s="20">
        <f>Jahre!C79</f>
        <v>33083</v>
      </c>
      <c r="E74" s="21">
        <f>Jahre!D79</f>
        <v>595</v>
      </c>
      <c r="F74" s="21">
        <f>Jahre!E79</f>
        <v>27360</v>
      </c>
      <c r="G74" s="20">
        <f>Jahre!F79</f>
        <v>498</v>
      </c>
      <c r="H74" s="20">
        <f>Jahre!G79</f>
        <v>142</v>
      </c>
      <c r="I74" s="20">
        <f>Jahre!H79</f>
        <v>2641</v>
      </c>
      <c r="J74" s="21">
        <f>Jahre!I79</f>
        <v>548</v>
      </c>
      <c r="K74" s="21">
        <f>Jahre!J79</f>
        <v>331</v>
      </c>
      <c r="L74" s="21">
        <f>Jahre!K79</f>
        <v>909</v>
      </c>
      <c r="M74" s="21">
        <f>Jahre!L79</f>
        <v>58</v>
      </c>
      <c r="N74" s="21">
        <f>Jahre!M79</f>
        <v>1789</v>
      </c>
      <c r="O74" s="21">
        <f>Jahre!N79</f>
        <v>1931</v>
      </c>
      <c r="P74" s="75">
        <f>Jahre!O79</f>
        <v>27858</v>
      </c>
      <c r="Q74" s="75">
        <f>Jahre!P79</f>
        <v>879</v>
      </c>
      <c r="R74" s="75">
        <f>Jahre!Q79</f>
        <v>1788</v>
      </c>
      <c r="S74" s="191" t="str">
        <f>Jahre!R79</f>
        <v>31 GT | Falkensteig 4 Wo Vollsperrung</v>
      </c>
      <c r="V74" s="150"/>
      <c r="W74" s="150"/>
      <c r="X74" s="150"/>
      <c r="Y74" s="150"/>
      <c r="Z74" s="150"/>
    </row>
    <row r="75" spans="1:26" s="200" customFormat="1" ht="12" customHeight="1" x14ac:dyDescent="0.2">
      <c r="A75" s="192">
        <f>Jahre!A80</f>
        <v>41883</v>
      </c>
      <c r="B75" s="247">
        <f t="shared" si="2"/>
        <v>75</v>
      </c>
      <c r="C75" s="50">
        <f>Jahre!B80</f>
        <v>0.73333333333333328</v>
      </c>
      <c r="D75" s="20">
        <f>Jahre!C80</f>
        <v>34798</v>
      </c>
      <c r="E75" s="21">
        <f>Jahre!D80</f>
        <v>427</v>
      </c>
      <c r="F75" s="21">
        <f>Jahre!E80</f>
        <v>28192</v>
      </c>
      <c r="G75" s="20">
        <f>Jahre!F80</f>
        <v>419</v>
      </c>
      <c r="H75" s="20">
        <f>Jahre!G80</f>
        <v>154</v>
      </c>
      <c r="I75" s="20">
        <f>Jahre!H80</f>
        <v>2853</v>
      </c>
      <c r="J75" s="21">
        <f>Jahre!I80</f>
        <v>790</v>
      </c>
      <c r="K75" s="21">
        <f>Jahre!J80</f>
        <v>525</v>
      </c>
      <c r="L75" s="21">
        <f>Jahre!K80</f>
        <v>1394</v>
      </c>
      <c r="M75" s="21">
        <f>Jahre!L80</f>
        <v>44</v>
      </c>
      <c r="N75" s="21">
        <f>Jahre!M80</f>
        <v>2709</v>
      </c>
      <c r="O75" s="21">
        <f>Jahre!N80</f>
        <v>2864</v>
      </c>
      <c r="P75" s="75">
        <f>Jahre!O80</f>
        <v>28611</v>
      </c>
      <c r="Q75" s="75">
        <f>Jahre!P80</f>
        <v>1315</v>
      </c>
      <c r="R75" s="75">
        <f>Jahre!Q80</f>
        <v>2709</v>
      </c>
      <c r="S75" s="191" t="str">
        <f>Jahre!R80</f>
        <v>30 GT</v>
      </c>
      <c r="V75" s="150"/>
      <c r="W75" s="150"/>
      <c r="X75" s="150"/>
      <c r="Y75" s="150"/>
      <c r="Z75" s="150"/>
    </row>
    <row r="76" spans="1:26" s="200" customFormat="1" ht="12" customHeight="1" x14ac:dyDescent="0.2">
      <c r="A76" s="192">
        <f>Jahre!A81</f>
        <v>41913</v>
      </c>
      <c r="B76" s="247">
        <f t="shared" si="2"/>
        <v>76</v>
      </c>
      <c r="C76" s="50">
        <f>Jahre!B81</f>
        <v>0.70967741935483875</v>
      </c>
      <c r="D76" s="20">
        <f>Jahre!C81</f>
        <v>36628</v>
      </c>
      <c r="E76" s="21">
        <f>Jahre!D81</f>
        <v>282</v>
      </c>
      <c r="F76" s="21">
        <f>Jahre!E81</f>
        <v>29978</v>
      </c>
      <c r="G76" s="20">
        <f>Jahre!F81</f>
        <v>362</v>
      </c>
      <c r="H76" s="20">
        <f>Jahre!G81</f>
        <v>152</v>
      </c>
      <c r="I76" s="20">
        <f>Jahre!H81</f>
        <v>2910</v>
      </c>
      <c r="J76" s="21">
        <f>Jahre!I81</f>
        <v>816</v>
      </c>
      <c r="K76" s="21">
        <f>Jahre!J81</f>
        <v>543</v>
      </c>
      <c r="L76" s="21">
        <f>Jahre!K81</f>
        <v>1488</v>
      </c>
      <c r="M76" s="21">
        <f>Jahre!L81</f>
        <v>106</v>
      </c>
      <c r="N76" s="21">
        <f>Jahre!M81</f>
        <v>2838</v>
      </c>
      <c r="O76" s="21">
        <f>Jahre!N81</f>
        <v>2991</v>
      </c>
      <c r="P76" s="75">
        <f>Jahre!O81</f>
        <v>30340</v>
      </c>
      <c r="Q76" s="75">
        <f>Jahre!P81</f>
        <v>1359</v>
      </c>
      <c r="R76" s="75">
        <f>Jahre!Q81</f>
        <v>2847</v>
      </c>
      <c r="S76" s="191" t="str">
        <f>Jahre!R81</f>
        <v>31 GT</v>
      </c>
      <c r="V76" s="150"/>
      <c r="W76" s="150"/>
      <c r="X76" s="150"/>
      <c r="Y76" s="150"/>
      <c r="Z76" s="150"/>
    </row>
    <row r="77" spans="1:26" s="200" customFormat="1" ht="12" customHeight="1" x14ac:dyDescent="0.2">
      <c r="A77" s="192">
        <f>Jahre!A82</f>
        <v>41944</v>
      </c>
      <c r="B77" s="247">
        <f t="shared" si="2"/>
        <v>77</v>
      </c>
      <c r="C77" s="50">
        <f>Jahre!B82</f>
        <v>0.66666666666666663</v>
      </c>
      <c r="D77" s="20">
        <f>Jahre!C82</f>
        <v>33661</v>
      </c>
      <c r="E77" s="21">
        <f>Jahre!D82</f>
        <v>106</v>
      </c>
      <c r="F77" s="21">
        <f>Jahre!E82</f>
        <v>27263</v>
      </c>
      <c r="G77" s="20">
        <f>Jahre!F82</f>
        <v>281</v>
      </c>
      <c r="H77" s="20">
        <f>Jahre!G82</f>
        <v>117</v>
      </c>
      <c r="I77" s="20">
        <f>Jahre!H82</f>
        <v>2606</v>
      </c>
      <c r="J77" s="21">
        <f>Jahre!I82</f>
        <v>761</v>
      </c>
      <c r="K77" s="21">
        <f>Jahre!J82</f>
        <v>520</v>
      </c>
      <c r="L77" s="21">
        <f>Jahre!K82</f>
        <v>1426</v>
      </c>
      <c r="M77" s="21">
        <f>Jahre!L82</f>
        <v>583</v>
      </c>
      <c r="N77" s="21">
        <f>Jahre!M82</f>
        <v>2707</v>
      </c>
      <c r="O77" s="21">
        <f>Jahre!N82</f>
        <v>2823</v>
      </c>
      <c r="P77" s="75">
        <f>Jahre!O82</f>
        <v>27544</v>
      </c>
      <c r="Q77" s="75">
        <f>Jahre!P82</f>
        <v>1281</v>
      </c>
      <c r="R77" s="75">
        <f>Jahre!Q82</f>
        <v>2707</v>
      </c>
      <c r="S77" s="191" t="str">
        <f>Jahre!R82</f>
        <v>30 GT</v>
      </c>
      <c r="V77" s="150"/>
      <c r="W77" s="150"/>
      <c r="X77" s="150"/>
      <c r="Y77" s="150"/>
      <c r="Z77" s="150"/>
    </row>
    <row r="78" spans="1:26" s="200" customFormat="1" ht="12" customHeight="1" thickBot="1" x14ac:dyDescent="0.25">
      <c r="A78" s="193">
        <f>Jahre!A83</f>
        <v>41974</v>
      </c>
      <c r="B78" s="247">
        <f t="shared" si="2"/>
        <v>78</v>
      </c>
      <c r="C78" s="61">
        <f>Jahre!B83</f>
        <v>0.67741935483870963</v>
      </c>
      <c r="D78" s="110">
        <f>Jahre!C83</f>
        <v>31419</v>
      </c>
      <c r="E78" s="111">
        <f>Jahre!D83</f>
        <v>37</v>
      </c>
      <c r="F78" s="111">
        <f>Jahre!E83</f>
        <v>26436</v>
      </c>
      <c r="G78" s="110">
        <f>Jahre!F83</f>
        <v>218</v>
      </c>
      <c r="H78" s="110">
        <f>Jahre!G83</f>
        <v>131</v>
      </c>
      <c r="I78" s="110">
        <f>Jahre!H83</f>
        <v>2349</v>
      </c>
      <c r="J78" s="111">
        <f>Jahre!I83</f>
        <v>698</v>
      </c>
      <c r="K78" s="111">
        <f>Jahre!J83</f>
        <v>405</v>
      </c>
      <c r="L78" s="111">
        <f>Jahre!K83</f>
        <v>1131</v>
      </c>
      <c r="M78" s="111">
        <f>Jahre!L83</f>
        <v>23</v>
      </c>
      <c r="N78" s="111">
        <f>Jahre!M83</f>
        <v>2235</v>
      </c>
      <c r="O78" s="111">
        <f>Jahre!N83</f>
        <v>2365</v>
      </c>
      <c r="P78" s="101">
        <f>Jahre!O83</f>
        <v>26654</v>
      </c>
      <c r="Q78" s="101">
        <f>Jahre!P83</f>
        <v>1103</v>
      </c>
      <c r="R78" s="101">
        <f>Jahre!Q83</f>
        <v>2234</v>
      </c>
      <c r="S78" s="194" t="str">
        <f>Jahre!R83</f>
        <v>31 GT</v>
      </c>
      <c r="V78" s="150"/>
      <c r="W78" s="150"/>
      <c r="X78" s="150"/>
      <c r="Y78" s="150"/>
      <c r="Z78" s="150"/>
    </row>
    <row r="79" spans="1:26" s="200" customFormat="1" ht="12" customHeight="1" thickTop="1" x14ac:dyDescent="0.2">
      <c r="A79" s="192">
        <f>Jahre!A85</f>
        <v>42005</v>
      </c>
      <c r="B79" s="247">
        <f t="shared" si="2"/>
        <v>79</v>
      </c>
      <c r="C79" s="50">
        <f>Jahre!B85</f>
        <v>0.64516129032258063</v>
      </c>
      <c r="D79" s="20">
        <f>Jahre!C85</f>
        <v>30536</v>
      </c>
      <c r="E79" s="21">
        <f>Jahre!D85</f>
        <v>29</v>
      </c>
      <c r="F79" s="21">
        <f>Jahre!E85</f>
        <v>25249</v>
      </c>
      <c r="G79" s="20">
        <f>Jahre!F85</f>
        <v>177</v>
      </c>
      <c r="H79" s="20">
        <f>Jahre!G85</f>
        <v>120</v>
      </c>
      <c r="I79" s="20">
        <f>Jahre!H85</f>
        <v>2242</v>
      </c>
      <c r="J79" s="21">
        <f>Jahre!I85</f>
        <v>675</v>
      </c>
      <c r="K79" s="21">
        <f>Jahre!J85</f>
        <v>398</v>
      </c>
      <c r="L79" s="21">
        <f>Jahre!K85</f>
        <v>1243</v>
      </c>
      <c r="M79" s="21">
        <f>Jahre!L85</f>
        <v>403</v>
      </c>
      <c r="N79" s="21">
        <f>Jahre!M85</f>
        <v>2316</v>
      </c>
      <c r="O79" s="21">
        <f>Jahre!N85</f>
        <v>2436</v>
      </c>
      <c r="P79" s="74">
        <f>Jahre!O85</f>
        <v>25426</v>
      </c>
      <c r="Q79" s="74">
        <f>Jahre!P85</f>
        <v>1073</v>
      </c>
      <c r="R79" s="74">
        <f>Jahre!Q85</f>
        <v>2316</v>
      </c>
      <c r="S79" s="195" t="str">
        <f>Jahre!R85</f>
        <v>31 GT</v>
      </c>
      <c r="V79" s="150"/>
      <c r="W79" s="150"/>
      <c r="X79" s="150"/>
      <c r="Y79" s="150"/>
      <c r="Z79" s="150"/>
    </row>
    <row r="80" spans="1:26" s="200" customFormat="1" ht="12" customHeight="1" x14ac:dyDescent="0.2">
      <c r="A80" s="192">
        <f>Jahre!A86</f>
        <v>42036</v>
      </c>
      <c r="B80" s="247">
        <f t="shared" si="2"/>
        <v>80</v>
      </c>
      <c r="C80" s="50">
        <f>Jahre!B86</f>
        <v>0.7142857142857143</v>
      </c>
      <c r="D80" s="20">
        <f>Jahre!C86</f>
        <v>33295</v>
      </c>
      <c r="E80" s="21">
        <f>Jahre!D86</f>
        <v>34</v>
      </c>
      <c r="F80" s="21">
        <f>Jahre!E86</f>
        <v>27411</v>
      </c>
      <c r="G80" s="20">
        <f>Jahre!F86</f>
        <v>204</v>
      </c>
      <c r="H80" s="20">
        <f>Jahre!G86</f>
        <v>141</v>
      </c>
      <c r="I80" s="20">
        <f>Jahre!H86</f>
        <v>2480</v>
      </c>
      <c r="J80" s="21">
        <f>Jahre!I86</f>
        <v>757</v>
      </c>
      <c r="K80" s="21">
        <f>Jahre!J86</f>
        <v>460</v>
      </c>
      <c r="L80" s="21">
        <f>Jahre!K86</f>
        <v>1414</v>
      </c>
      <c r="M80" s="21">
        <f>Jahre!L86</f>
        <v>394</v>
      </c>
      <c r="N80" s="21">
        <f>Jahre!M86</f>
        <v>2631</v>
      </c>
      <c r="O80" s="21">
        <f>Jahre!N86</f>
        <v>2772</v>
      </c>
      <c r="P80" s="75">
        <f>Jahre!O86</f>
        <v>27615</v>
      </c>
      <c r="Q80" s="75">
        <f>Jahre!P86</f>
        <v>1217</v>
      </c>
      <c r="R80" s="75">
        <f>Jahre!Q86</f>
        <v>2631</v>
      </c>
      <c r="S80" s="191" t="str">
        <f>Jahre!R86</f>
        <v>28 GT</v>
      </c>
      <c r="V80"/>
      <c r="W80"/>
      <c r="X80" s="150"/>
      <c r="Y80" s="150"/>
      <c r="Z80" s="150"/>
    </row>
    <row r="81" spans="1:26" s="200" customFormat="1" ht="12" customHeight="1" x14ac:dyDescent="0.2">
      <c r="A81" s="192">
        <f>Jahre!A87</f>
        <v>42064</v>
      </c>
      <c r="B81" s="247">
        <f t="shared" si="2"/>
        <v>81</v>
      </c>
      <c r="C81" s="50">
        <f>Jahre!B87</f>
        <v>0.70967741935483875</v>
      </c>
      <c r="D81" s="20">
        <f>Jahre!C87</f>
        <v>34271</v>
      </c>
      <c r="E81" s="21">
        <f>Jahre!D87</f>
        <v>121</v>
      </c>
      <c r="F81" s="21">
        <f>Jahre!E87</f>
        <v>27680</v>
      </c>
      <c r="G81" s="20">
        <f>Jahre!F87</f>
        <v>285</v>
      </c>
      <c r="H81" s="20">
        <f>Jahre!G87</f>
        <v>122</v>
      </c>
      <c r="I81" s="20">
        <f>Jahre!H87</f>
        <v>2636</v>
      </c>
      <c r="J81" s="21">
        <f>Jahre!I87</f>
        <v>846</v>
      </c>
      <c r="K81" s="21">
        <f>Jahre!J87</f>
        <v>529</v>
      </c>
      <c r="L81" s="21">
        <f>Jahre!K87</f>
        <v>1542</v>
      </c>
      <c r="M81" s="21">
        <f>Jahre!L87</f>
        <v>511</v>
      </c>
      <c r="N81" s="21">
        <f>Jahre!M87</f>
        <v>2917</v>
      </c>
      <c r="O81" s="21">
        <f>Jahre!N87</f>
        <v>3039</v>
      </c>
      <c r="P81" s="75">
        <f>Jahre!O87</f>
        <v>27965</v>
      </c>
      <c r="Q81" s="75">
        <f>Jahre!P87</f>
        <v>1375</v>
      </c>
      <c r="R81" s="75">
        <f>Jahre!Q87</f>
        <v>2917</v>
      </c>
      <c r="S81" s="191" t="str">
        <f>Jahre!R87</f>
        <v>31 GT</v>
      </c>
      <c r="V81"/>
      <c r="W81"/>
      <c r="X81" s="150"/>
      <c r="Y81" s="150"/>
      <c r="Z81" s="150"/>
    </row>
    <row r="82" spans="1:26" s="200" customFormat="1" ht="12" customHeight="1" x14ac:dyDescent="0.2">
      <c r="A82" s="192">
        <f>Jahre!A88</f>
        <v>42095</v>
      </c>
      <c r="B82" s="247">
        <f t="shared" si="2"/>
        <v>82</v>
      </c>
      <c r="C82" s="50">
        <f>Jahre!B88</f>
        <v>0.66666666666666663</v>
      </c>
      <c r="D82" s="20">
        <f>Jahre!C88</f>
        <v>34913</v>
      </c>
      <c r="E82" s="21">
        <f>Jahre!D88</f>
        <v>260</v>
      </c>
      <c r="F82" s="21">
        <f>Jahre!E88</f>
        <v>27906</v>
      </c>
      <c r="G82" s="20">
        <f>Jahre!F88</f>
        <v>374</v>
      </c>
      <c r="H82" s="20">
        <f>Jahre!G88</f>
        <v>151</v>
      </c>
      <c r="I82" s="20">
        <f>Jahre!H88</f>
        <v>2719</v>
      </c>
      <c r="J82" s="21">
        <f>Jahre!I88</f>
        <v>835</v>
      </c>
      <c r="K82" s="21">
        <f>Jahre!J88</f>
        <v>525</v>
      </c>
      <c r="L82" s="21">
        <f>Jahre!K88</f>
        <v>1455</v>
      </c>
      <c r="M82" s="21">
        <f>Jahre!L88</f>
        <v>699</v>
      </c>
      <c r="N82" s="21">
        <f>Jahre!M88</f>
        <v>2815</v>
      </c>
      <c r="O82" s="21">
        <f>Jahre!N88</f>
        <v>2966</v>
      </c>
      <c r="P82" s="75">
        <f>Jahre!O88</f>
        <v>28280</v>
      </c>
      <c r="Q82" s="75">
        <f>Jahre!P88</f>
        <v>1360</v>
      </c>
      <c r="R82" s="75">
        <f>Jahre!Q88</f>
        <v>2815</v>
      </c>
      <c r="S82" s="191" t="str">
        <f>Jahre!R88</f>
        <v>30 GT</v>
      </c>
      <c r="V82"/>
      <c r="W82"/>
      <c r="X82" s="150"/>
      <c r="Y82" s="150"/>
      <c r="Z82" s="150"/>
    </row>
    <row r="83" spans="1:26" s="200" customFormat="1" ht="12" customHeight="1" x14ac:dyDescent="0.2">
      <c r="A83" s="192">
        <f>Jahre!A89</f>
        <v>42125</v>
      </c>
      <c r="B83" s="247">
        <f t="shared" si="2"/>
        <v>83</v>
      </c>
      <c r="C83" s="50">
        <f>Jahre!B89</f>
        <v>0.58064516129032262</v>
      </c>
      <c r="D83" s="20">
        <f>Jahre!C89</f>
        <v>35171</v>
      </c>
      <c r="E83" s="21">
        <f>Jahre!D89</f>
        <v>448</v>
      </c>
      <c r="F83" s="21">
        <f>Jahre!E89</f>
        <v>27900</v>
      </c>
      <c r="G83" s="20">
        <f>Jahre!F89</f>
        <v>454</v>
      </c>
      <c r="H83" s="20">
        <f>Jahre!G89</f>
        <v>200</v>
      </c>
      <c r="I83" s="20">
        <f>Jahre!H89</f>
        <v>2725</v>
      </c>
      <c r="J83" s="21">
        <f>Jahre!I89</f>
        <v>769</v>
      </c>
      <c r="K83" s="21">
        <f>Jahre!J89</f>
        <v>478</v>
      </c>
      <c r="L83" s="21">
        <f>Jahre!K89</f>
        <v>1315</v>
      </c>
      <c r="M83" s="21">
        <f>Jahre!L89</f>
        <v>882</v>
      </c>
      <c r="N83" s="21">
        <f>Jahre!M89</f>
        <v>2561</v>
      </c>
      <c r="O83" s="21">
        <f>Jahre!N89</f>
        <v>2762</v>
      </c>
      <c r="P83" s="75">
        <f>Jahre!O89</f>
        <v>28354</v>
      </c>
      <c r="Q83" s="75">
        <f>Jahre!P89</f>
        <v>1247</v>
      </c>
      <c r="R83" s="75">
        <f>Jahre!Q89</f>
        <v>2562</v>
      </c>
      <c r="S83" s="191" t="str">
        <f>Jahre!R89</f>
        <v>31 GT</v>
      </c>
      <c r="V83"/>
      <c r="W83"/>
      <c r="X83" s="150"/>
      <c r="Y83" s="150"/>
      <c r="Z83" s="150"/>
    </row>
    <row r="84" spans="1:26" s="200" customFormat="1" ht="12" customHeight="1" x14ac:dyDescent="0.2">
      <c r="A84" s="192">
        <f>Jahre!A90</f>
        <v>42156</v>
      </c>
      <c r="B84" s="247">
        <f t="shared" si="2"/>
        <v>84</v>
      </c>
      <c r="C84" s="50">
        <f>Jahre!B90</f>
        <v>0.7</v>
      </c>
      <c r="D84" s="20">
        <f>Jahre!C90</f>
        <v>34065</v>
      </c>
      <c r="E84" s="21">
        <f>Jahre!D90</f>
        <v>601</v>
      </c>
      <c r="F84" s="21">
        <f>Jahre!E90</f>
        <v>25721</v>
      </c>
      <c r="G84" s="20">
        <f>Jahre!F90</f>
        <v>637</v>
      </c>
      <c r="H84" s="20">
        <f>Jahre!G90</f>
        <v>215</v>
      </c>
      <c r="I84" s="20">
        <f>Jahre!H90</f>
        <v>2793</v>
      </c>
      <c r="J84" s="21">
        <f>Jahre!I90</f>
        <v>939</v>
      </c>
      <c r="K84" s="21">
        <f>Jahre!J90</f>
        <v>540</v>
      </c>
      <c r="L84" s="21">
        <f>Jahre!K90</f>
        <v>1309</v>
      </c>
      <c r="M84" s="21">
        <f>Jahre!L90</f>
        <v>1310</v>
      </c>
      <c r="N84" s="21">
        <f>Jahre!M90</f>
        <v>2788</v>
      </c>
      <c r="O84" s="21">
        <f>Jahre!N90</f>
        <v>3003</v>
      </c>
      <c r="P84" s="75">
        <f>Jahre!O90</f>
        <v>26358</v>
      </c>
      <c r="Q84" s="75">
        <f>Jahre!P90</f>
        <v>1479</v>
      </c>
      <c r="R84" s="75">
        <f>Jahre!Q90</f>
        <v>2788</v>
      </c>
      <c r="S84" s="191" t="str">
        <f>Jahre!R90</f>
        <v>15 GT | &lt;4 Wo Teilsperrung Höllental (Sanierung Belag)</v>
      </c>
      <c r="V84"/>
      <c r="W84"/>
      <c r="X84" s="150"/>
      <c r="Y84" s="150"/>
      <c r="Z84" s="150"/>
    </row>
    <row r="85" spans="1:26" s="200" customFormat="1" ht="12" customHeight="1" x14ac:dyDescent="0.2">
      <c r="A85" s="192">
        <f>Jahre!A91</f>
        <v>42186</v>
      </c>
      <c r="B85" s="247">
        <f t="shared" si="2"/>
        <v>85</v>
      </c>
      <c r="C85" s="50">
        <f>Jahre!B91</f>
        <v>0.74193548387096775</v>
      </c>
      <c r="D85" s="20">
        <f>Jahre!C91</f>
        <v>35050</v>
      </c>
      <c r="E85" s="21">
        <f>Jahre!D91</f>
        <v>553</v>
      </c>
      <c r="F85" s="21">
        <f>Jahre!E91</f>
        <v>26330</v>
      </c>
      <c r="G85" s="20">
        <f>Jahre!F91</f>
        <v>618</v>
      </c>
      <c r="H85" s="20">
        <f>Jahre!G91</f>
        <v>204</v>
      </c>
      <c r="I85" s="20">
        <f>Jahre!H91</f>
        <v>2773</v>
      </c>
      <c r="J85" s="21">
        <f>Jahre!I91</f>
        <v>870</v>
      </c>
      <c r="K85" s="21">
        <f>Jahre!J91</f>
        <v>488</v>
      </c>
      <c r="L85" s="21">
        <f>Jahre!K91</f>
        <v>1166</v>
      </c>
      <c r="M85" s="21">
        <f>Jahre!L91</f>
        <v>2048</v>
      </c>
      <c r="N85" s="21">
        <f>Jahre!M91</f>
        <v>2524</v>
      </c>
      <c r="O85" s="21">
        <f>Jahre!N91</f>
        <v>2728</v>
      </c>
      <c r="P85" s="75">
        <f>Jahre!O91</f>
        <v>26948</v>
      </c>
      <c r="Q85" s="75">
        <f>Jahre!P91</f>
        <v>1358</v>
      </c>
      <c r="R85" s="75">
        <f>Jahre!Q91</f>
        <v>2524</v>
      </c>
      <c r="S85" s="191" t="str">
        <f>Jahre!R91</f>
        <v>15 GT | 2 Wo Teilsperrung Höllental (Sanierung Belag)</v>
      </c>
      <c r="V85"/>
      <c r="W85"/>
    </row>
    <row r="86" spans="1:26" s="200" customFormat="1" ht="12" customHeight="1" x14ac:dyDescent="0.2">
      <c r="A86" s="192">
        <f>Jahre!A92</f>
        <v>42217</v>
      </c>
      <c r="B86" s="247">
        <f t="shared" si="2"/>
        <v>86</v>
      </c>
      <c r="C86" s="50">
        <f>Jahre!B92</f>
        <v>0.67741935483870963</v>
      </c>
      <c r="D86" s="20">
        <f>Jahre!C92</f>
        <v>36335</v>
      </c>
      <c r="E86" s="21">
        <f>Jahre!D92</f>
        <v>486</v>
      </c>
      <c r="F86" s="21">
        <f>Jahre!E92</f>
        <v>28414</v>
      </c>
      <c r="G86" s="20">
        <f>Jahre!F92</f>
        <v>496</v>
      </c>
      <c r="H86" s="20">
        <f>Jahre!G92</f>
        <v>229</v>
      </c>
      <c r="I86" s="20">
        <f>Jahre!H92</f>
        <v>2561</v>
      </c>
      <c r="J86" s="21">
        <f>Jahre!I92</f>
        <v>744</v>
      </c>
      <c r="K86" s="21">
        <f>Jahre!J92</f>
        <v>405</v>
      </c>
      <c r="L86" s="21">
        <f>Jahre!K92</f>
        <v>1075</v>
      </c>
      <c r="M86" s="21">
        <f>Jahre!L92</f>
        <v>1925</v>
      </c>
      <c r="N86" s="21">
        <f>Jahre!M92</f>
        <v>2224</v>
      </c>
      <c r="O86" s="21">
        <f>Jahre!N92</f>
        <v>2453</v>
      </c>
      <c r="P86" s="75">
        <f>Jahre!O92</f>
        <v>28910</v>
      </c>
      <c r="Q86" s="75">
        <f>Jahre!P92</f>
        <v>1149</v>
      </c>
      <c r="R86" s="75">
        <f>Jahre!Q92</f>
        <v>2224</v>
      </c>
      <c r="S86" s="191" t="str">
        <f>Jahre!R92</f>
        <v>30 GT</v>
      </c>
      <c r="V86"/>
      <c r="W86"/>
    </row>
    <row r="87" spans="1:26" s="200" customFormat="1" ht="12" customHeight="1" x14ac:dyDescent="0.2">
      <c r="A87" s="192">
        <f>Jahre!A93</f>
        <v>42248</v>
      </c>
      <c r="B87" s="247">
        <f t="shared" si="2"/>
        <v>87</v>
      </c>
      <c r="C87" s="50">
        <f>Jahre!B93</f>
        <v>0.73333333333333328</v>
      </c>
      <c r="D87" s="20">
        <f>Jahre!C93</f>
        <v>36597</v>
      </c>
      <c r="E87" s="21">
        <f>Jahre!D93</f>
        <v>388</v>
      </c>
      <c r="F87" s="21">
        <f>Jahre!E93</f>
        <v>28695</v>
      </c>
      <c r="G87" s="20">
        <f>Jahre!F93</f>
        <v>464</v>
      </c>
      <c r="H87" s="20">
        <f>Jahre!G93</f>
        <v>186</v>
      </c>
      <c r="I87" s="20">
        <f>Jahre!H93</f>
        <v>2964</v>
      </c>
      <c r="J87" s="21">
        <f>Jahre!I93</f>
        <v>933</v>
      </c>
      <c r="K87" s="21">
        <f>Jahre!J93</f>
        <v>556</v>
      </c>
      <c r="L87" s="21">
        <f>Jahre!K93</f>
        <v>1546</v>
      </c>
      <c r="M87" s="21">
        <f>Jahre!L93</f>
        <v>866</v>
      </c>
      <c r="N87" s="21">
        <f>Jahre!M93</f>
        <v>3035</v>
      </c>
      <c r="O87" s="21">
        <f>Jahre!N93</f>
        <v>3221</v>
      </c>
      <c r="P87" s="75">
        <f>Jahre!O93</f>
        <v>29159</v>
      </c>
      <c r="Q87" s="75">
        <f>Jahre!P93</f>
        <v>1489</v>
      </c>
      <c r="R87" s="75">
        <f>Jahre!Q93</f>
        <v>3035</v>
      </c>
      <c r="S87" s="191" t="str">
        <f>Jahre!R93</f>
        <v>30 GT</v>
      </c>
      <c r="V87"/>
      <c r="W87"/>
    </row>
    <row r="88" spans="1:26" s="200" customFormat="1" ht="12" customHeight="1" x14ac:dyDescent="0.2">
      <c r="A88" s="192">
        <f>Jahre!A94</f>
        <v>42278</v>
      </c>
      <c r="B88" s="247">
        <f t="shared" si="2"/>
        <v>88</v>
      </c>
      <c r="C88" s="50">
        <f>Jahre!B94</f>
        <v>0.70967741935483875</v>
      </c>
      <c r="D88" s="20">
        <f>Jahre!C94</f>
        <v>36826</v>
      </c>
      <c r="E88" s="21">
        <f>Jahre!D94</f>
        <v>225</v>
      </c>
      <c r="F88" s="21">
        <f>Jahre!E94</f>
        <v>29503</v>
      </c>
      <c r="G88" s="20">
        <f>Jahre!F94</f>
        <v>397</v>
      </c>
      <c r="H88" s="20">
        <f>Jahre!G94</f>
        <v>170</v>
      </c>
      <c r="I88" s="20">
        <f>Jahre!H94</f>
        <v>2919</v>
      </c>
      <c r="J88" s="21">
        <f>Jahre!I94</f>
        <v>931</v>
      </c>
      <c r="K88" s="21">
        <f>Jahre!J94</f>
        <v>558</v>
      </c>
      <c r="L88" s="21">
        <f>Jahre!K94</f>
        <v>1525</v>
      </c>
      <c r="M88" s="21">
        <f>Jahre!L94</f>
        <v>599</v>
      </c>
      <c r="N88" s="21">
        <f>Jahre!M94</f>
        <v>3014</v>
      </c>
      <c r="O88" s="21">
        <f>Jahre!N94</f>
        <v>3184</v>
      </c>
      <c r="P88" s="75">
        <f>Jahre!O94</f>
        <v>29900</v>
      </c>
      <c r="Q88" s="75">
        <f>Jahre!P94</f>
        <v>1489</v>
      </c>
      <c r="R88" s="75">
        <f>Jahre!Q94</f>
        <v>3014</v>
      </c>
      <c r="S88" s="191" t="str">
        <f>Jahre!R94</f>
        <v>31 GT</v>
      </c>
    </row>
    <row r="89" spans="1:26" s="200" customFormat="1" ht="12" customHeight="1" x14ac:dyDescent="0.2">
      <c r="A89" s="192">
        <f>Jahre!A95</f>
        <v>42309</v>
      </c>
      <c r="B89" s="247">
        <f t="shared" si="2"/>
        <v>89</v>
      </c>
      <c r="C89" s="50">
        <f>Jahre!B95</f>
        <v>0.7</v>
      </c>
      <c r="D89" s="20">
        <f>Jahre!C95</f>
        <v>33928</v>
      </c>
      <c r="E89" s="21">
        <f>Jahre!D95</f>
        <v>115</v>
      </c>
      <c r="F89" s="21">
        <f>Jahre!E95</f>
        <v>27340</v>
      </c>
      <c r="G89" s="20">
        <f>Jahre!F95</f>
        <v>294</v>
      </c>
      <c r="H89" s="20">
        <f>Jahre!G95</f>
        <v>115</v>
      </c>
      <c r="I89" s="20">
        <f>Jahre!H95</f>
        <v>2633</v>
      </c>
      <c r="J89" s="21">
        <f>Jahre!I95</f>
        <v>867</v>
      </c>
      <c r="K89" s="21">
        <f>Jahre!J95</f>
        <v>528</v>
      </c>
      <c r="L89" s="21">
        <f>Jahre!K95</f>
        <v>1528</v>
      </c>
      <c r="M89" s="21">
        <f>Jahre!L95</f>
        <v>508</v>
      </c>
      <c r="N89" s="21">
        <f>Jahre!M95</f>
        <v>2923</v>
      </c>
      <c r="O89" s="21">
        <f>Jahre!N95</f>
        <v>3038</v>
      </c>
      <c r="P89" s="75">
        <f>Jahre!O95</f>
        <v>27634</v>
      </c>
      <c r="Q89" s="75">
        <f>Jahre!P95</f>
        <v>1395</v>
      </c>
      <c r="R89" s="75">
        <f>Jahre!Q95</f>
        <v>2923</v>
      </c>
      <c r="S89" s="191" t="str">
        <f>Jahre!R95</f>
        <v>30 GT</v>
      </c>
    </row>
    <row r="90" spans="1:26" s="200" customFormat="1" ht="12" customHeight="1" thickBot="1" x14ac:dyDescent="0.25">
      <c r="A90" s="193">
        <f>Jahre!A96</f>
        <v>42339</v>
      </c>
      <c r="B90" s="247">
        <f t="shared" si="2"/>
        <v>90</v>
      </c>
      <c r="C90" s="61">
        <f>Jahre!B96</f>
        <v>0.70967741935483875</v>
      </c>
      <c r="D90" s="110">
        <f>Jahre!C96</f>
        <v>32965</v>
      </c>
      <c r="E90" s="111">
        <f>Jahre!D96</f>
        <v>78</v>
      </c>
      <c r="F90" s="111">
        <f>Jahre!E96</f>
        <v>27271</v>
      </c>
      <c r="G90" s="110">
        <f>Jahre!F96</f>
        <v>234</v>
      </c>
      <c r="H90" s="110">
        <f>Jahre!G96</f>
        <v>133</v>
      </c>
      <c r="I90" s="110">
        <f>Jahre!H96</f>
        <v>2376</v>
      </c>
      <c r="J90" s="111">
        <f>Jahre!I96</f>
        <v>762</v>
      </c>
      <c r="K90" s="111">
        <f>Jahre!J96</f>
        <v>429</v>
      </c>
      <c r="L90" s="111">
        <f>Jahre!K96</f>
        <v>1217</v>
      </c>
      <c r="M90" s="111">
        <f>Jahre!L96</f>
        <v>465</v>
      </c>
      <c r="N90" s="111">
        <f>Jahre!M96</f>
        <v>2408</v>
      </c>
      <c r="O90" s="111">
        <f>Jahre!N96</f>
        <v>2541</v>
      </c>
      <c r="P90" s="101">
        <f>Jahre!O96</f>
        <v>27505</v>
      </c>
      <c r="Q90" s="101">
        <f>Jahre!P96</f>
        <v>1191</v>
      </c>
      <c r="R90" s="101">
        <f>Jahre!Q96</f>
        <v>2408</v>
      </c>
      <c r="S90" s="194" t="str">
        <f>Jahre!R96</f>
        <v>31 GT</v>
      </c>
    </row>
    <row r="91" spans="1:26" s="200" customFormat="1" ht="12" customHeight="1" thickTop="1" x14ac:dyDescent="0.2">
      <c r="A91" s="192">
        <f>Jahre!A98</f>
        <v>42370</v>
      </c>
      <c r="B91" s="247">
        <f t="shared" si="2"/>
        <v>91</v>
      </c>
      <c r="C91" s="50">
        <f>Jahre!B98</f>
        <v>0.67741935483870963</v>
      </c>
      <c r="D91" s="20">
        <f>Jahre!C98</f>
        <v>29007</v>
      </c>
      <c r="E91" s="21">
        <f>Jahre!D98</f>
        <v>20</v>
      </c>
      <c r="F91" s="21">
        <f>Jahre!E98</f>
        <v>23963</v>
      </c>
      <c r="G91" s="20">
        <f>Jahre!F98</f>
        <v>170</v>
      </c>
      <c r="H91" s="20">
        <f>Jahre!G98</f>
        <v>144</v>
      </c>
      <c r="I91" s="20">
        <f>Jahre!H98</f>
        <v>2085</v>
      </c>
      <c r="J91" s="21">
        <f>Jahre!I98</f>
        <v>687</v>
      </c>
      <c r="K91" s="21">
        <f>Jahre!J98</f>
        <v>396</v>
      </c>
      <c r="L91" s="21">
        <f>Jahre!K98</f>
        <v>1200</v>
      </c>
      <c r="M91" s="21">
        <f>Jahre!L98</f>
        <v>342</v>
      </c>
      <c r="N91" s="21">
        <f>Jahre!M98</f>
        <v>2283</v>
      </c>
      <c r="O91" s="21">
        <f>Jahre!N98</f>
        <v>2427</v>
      </c>
      <c r="P91" s="74">
        <f>Jahre!O98</f>
        <v>24133</v>
      </c>
      <c r="Q91" s="74">
        <f>Jahre!P98</f>
        <v>1083</v>
      </c>
      <c r="R91" s="74">
        <f>Jahre!Q98</f>
        <v>2283</v>
      </c>
      <c r="S91" s="201" t="str">
        <f>Jahre!R98</f>
        <v>4 GT</v>
      </c>
    </row>
    <row r="92" spans="1:26" s="200" customFormat="1" ht="12" customHeight="1" x14ac:dyDescent="0.2">
      <c r="A92" s="192">
        <f>Jahre!A99</f>
        <v>42401</v>
      </c>
      <c r="B92" s="247">
        <f t="shared" si="2"/>
        <v>92</v>
      </c>
      <c r="C92" s="50">
        <f>Jahre!B99</f>
        <v>0.72413793103448276</v>
      </c>
      <c r="D92" s="20">
        <f>Jahre!C99</f>
        <v>33250</v>
      </c>
      <c r="E92" s="21">
        <f>Jahre!D99</f>
        <v>27</v>
      </c>
      <c r="F92" s="21">
        <f>Jahre!E99</f>
        <v>27180</v>
      </c>
      <c r="G92" s="20">
        <f>Jahre!F99</f>
        <v>203</v>
      </c>
      <c r="H92" s="20">
        <f>Jahre!G99</f>
        <v>154</v>
      </c>
      <c r="I92" s="20">
        <f>Jahre!H99</f>
        <v>2449</v>
      </c>
      <c r="J92" s="21">
        <f>Jahre!I99</f>
        <v>829</v>
      </c>
      <c r="K92" s="21">
        <f>Jahre!J99</f>
        <v>503</v>
      </c>
      <c r="L92" s="21">
        <f>Jahre!K99</f>
        <v>1537</v>
      </c>
      <c r="M92" s="21">
        <f>Jahre!L99</f>
        <v>369</v>
      </c>
      <c r="N92" s="21">
        <f>Jahre!M99</f>
        <v>2869</v>
      </c>
      <c r="O92" s="21">
        <f>Jahre!N99</f>
        <v>3023</v>
      </c>
      <c r="P92" s="75">
        <f>Jahre!O99</f>
        <v>27383</v>
      </c>
      <c r="Q92" s="75">
        <f>Jahre!P99</f>
        <v>1332</v>
      </c>
      <c r="R92" s="75">
        <f>Jahre!Q99</f>
        <v>2869</v>
      </c>
      <c r="S92" s="202" t="str">
        <f>Jahre!R99</f>
        <v>0 GT</v>
      </c>
    </row>
    <row r="93" spans="1:26" s="200" customFormat="1" ht="12" customHeight="1" x14ac:dyDescent="0.2">
      <c r="A93" s="192">
        <f>Jahre!A100</f>
        <v>42430</v>
      </c>
      <c r="B93" s="247">
        <f t="shared" si="2"/>
        <v>93</v>
      </c>
      <c r="C93" s="50">
        <f>Jahre!B100</f>
        <v>0.67741935483870963</v>
      </c>
      <c r="D93" s="20">
        <f>Jahre!C100</f>
        <v>35554</v>
      </c>
      <c r="E93" s="21">
        <f>Jahre!D100</f>
        <v>28</v>
      </c>
      <c r="F93" s="21">
        <f>Jahre!E100</f>
        <v>29243</v>
      </c>
      <c r="G93" s="20">
        <f>Jahre!F100</f>
        <v>208</v>
      </c>
      <c r="H93" s="20">
        <f>Jahre!G100</f>
        <v>158</v>
      </c>
      <c r="I93" s="20">
        <f>Jahre!H100</f>
        <v>2588</v>
      </c>
      <c r="J93" s="21">
        <f>Jahre!I100</f>
        <v>839</v>
      </c>
      <c r="K93" s="21">
        <f>Jahre!J100</f>
        <v>512</v>
      </c>
      <c r="L93" s="21">
        <f>Jahre!K100</f>
        <v>1569</v>
      </c>
      <c r="M93" s="21">
        <f>Jahre!L100</f>
        <v>406</v>
      </c>
      <c r="N93" s="21">
        <f>Jahre!M100</f>
        <v>2920</v>
      </c>
      <c r="O93" s="21">
        <f>Jahre!N100</f>
        <v>3078</v>
      </c>
      <c r="P93" s="75">
        <f>Jahre!O100</f>
        <v>29451</v>
      </c>
      <c r="Q93" s="75">
        <f>Jahre!P100</f>
        <v>1351</v>
      </c>
      <c r="R93" s="75">
        <f>Jahre!Q100</f>
        <v>2920</v>
      </c>
      <c r="S93" s="202" t="str">
        <f>Jahre!R100</f>
        <v>0 GT</v>
      </c>
    </row>
    <row r="94" spans="1:26" s="200" customFormat="1" ht="12" customHeight="1" x14ac:dyDescent="0.2">
      <c r="A94" s="192">
        <f>Jahre!A101</f>
        <v>42461</v>
      </c>
      <c r="B94" s="247">
        <f t="shared" si="2"/>
        <v>94</v>
      </c>
      <c r="C94" s="50">
        <f>Jahre!B101</f>
        <v>0.7</v>
      </c>
      <c r="D94" s="20">
        <f>Jahre!C101</f>
        <v>36809</v>
      </c>
      <c r="E94" s="21">
        <f>Jahre!D101</f>
        <v>30</v>
      </c>
      <c r="F94" s="21">
        <f>Jahre!E101</f>
        <v>30100</v>
      </c>
      <c r="G94" s="20">
        <f>Jahre!F101</f>
        <v>217</v>
      </c>
      <c r="H94" s="20">
        <f>Jahre!G101</f>
        <v>176</v>
      </c>
      <c r="I94" s="20">
        <f>Jahre!H101</f>
        <v>2677</v>
      </c>
      <c r="J94" s="21">
        <f>Jahre!I101</f>
        <v>915</v>
      </c>
      <c r="K94" s="21">
        <f>Jahre!J101</f>
        <v>557</v>
      </c>
      <c r="L94" s="21">
        <f>Jahre!K101</f>
        <v>1710</v>
      </c>
      <c r="M94" s="21">
        <f>Jahre!L101</f>
        <v>430</v>
      </c>
      <c r="N94" s="21">
        <f>Jahre!M101</f>
        <v>3182</v>
      </c>
      <c r="O94" s="21">
        <f>Jahre!N101</f>
        <v>3358</v>
      </c>
      <c r="P94" s="75">
        <f>Jahre!O101</f>
        <v>30317</v>
      </c>
      <c r="Q94" s="75">
        <f>Jahre!P101</f>
        <v>1472</v>
      </c>
      <c r="R94" s="75">
        <f>Jahre!Q101</f>
        <v>3182</v>
      </c>
      <c r="S94" s="202" t="str">
        <f>Jahre!R101</f>
        <v>0 GT</v>
      </c>
    </row>
    <row r="95" spans="1:26" s="200" customFormat="1" ht="12" customHeight="1" x14ac:dyDescent="0.2">
      <c r="A95" s="192">
        <f>Jahre!A102</f>
        <v>42491</v>
      </c>
      <c r="B95" s="247">
        <f t="shared" si="2"/>
        <v>95</v>
      </c>
      <c r="C95" s="50">
        <f>Jahre!B102</f>
        <v>0.61290322580645162</v>
      </c>
      <c r="D95" s="20">
        <f>Jahre!C102</f>
        <v>38336</v>
      </c>
      <c r="E95" s="21">
        <f>Jahre!D102</f>
        <v>499</v>
      </c>
      <c r="F95" s="21">
        <f>Jahre!E102</f>
        <v>30197</v>
      </c>
      <c r="G95" s="20">
        <f>Jahre!F102</f>
        <v>519</v>
      </c>
      <c r="H95" s="20">
        <f>Jahre!G102</f>
        <v>214</v>
      </c>
      <c r="I95" s="20">
        <f>Jahre!H102</f>
        <v>2985</v>
      </c>
      <c r="J95" s="21">
        <f>Jahre!I102</f>
        <v>854</v>
      </c>
      <c r="K95" s="21">
        <f>Jahre!J102</f>
        <v>524</v>
      </c>
      <c r="L95" s="21">
        <f>Jahre!K102</f>
        <v>1479</v>
      </c>
      <c r="M95" s="21">
        <f>Jahre!L102</f>
        <v>1065</v>
      </c>
      <c r="N95" s="21">
        <f>Jahre!M102</f>
        <v>2857</v>
      </c>
      <c r="O95" s="21">
        <f>Jahre!N102</f>
        <v>3071</v>
      </c>
      <c r="P95" s="75">
        <f>Jahre!O102</f>
        <v>30716</v>
      </c>
      <c r="Q95" s="75">
        <f>Jahre!P102</f>
        <v>1378</v>
      </c>
      <c r="R95" s="75">
        <f>Jahre!Q102</f>
        <v>2857</v>
      </c>
      <c r="S95" s="202" t="str">
        <f>Jahre!R102</f>
        <v>7 GT</v>
      </c>
    </row>
    <row r="96" spans="1:26" s="200" customFormat="1" ht="12" customHeight="1" x14ac:dyDescent="0.2">
      <c r="A96" s="192">
        <f>Jahre!A103</f>
        <v>42522</v>
      </c>
      <c r="B96" s="247">
        <f t="shared" si="2"/>
        <v>96</v>
      </c>
      <c r="C96" s="50">
        <f>Jahre!B103</f>
        <v>0.73333333333333328</v>
      </c>
      <c r="D96" s="20">
        <f>Jahre!C103</f>
        <v>36128</v>
      </c>
      <c r="E96" s="21">
        <f>Jahre!D103</f>
        <v>373</v>
      </c>
      <c r="F96" s="21">
        <f>Jahre!E103</f>
        <v>27883</v>
      </c>
      <c r="G96" s="20">
        <f>Jahre!F103</f>
        <v>387</v>
      </c>
      <c r="H96" s="20">
        <f>Jahre!G103</f>
        <v>200</v>
      </c>
      <c r="I96" s="20">
        <f>Jahre!H103</f>
        <v>2897</v>
      </c>
      <c r="J96" s="21">
        <f>Jahre!I103</f>
        <v>911</v>
      </c>
      <c r="K96" s="21">
        <f>Jahre!J103</f>
        <v>560</v>
      </c>
      <c r="L96" s="21">
        <f>Jahre!K103</f>
        <v>1686</v>
      </c>
      <c r="M96" s="21">
        <f>Jahre!L103</f>
        <v>1232</v>
      </c>
      <c r="N96" s="21">
        <f>Jahre!M103</f>
        <v>3157</v>
      </c>
      <c r="O96" s="21">
        <f>Jahre!N103</f>
        <v>3357</v>
      </c>
      <c r="P96" s="75">
        <f>Jahre!O103</f>
        <v>28270</v>
      </c>
      <c r="Q96" s="75">
        <f>Jahre!P103</f>
        <v>1471</v>
      </c>
      <c r="R96" s="75">
        <f>Jahre!Q103</f>
        <v>3157</v>
      </c>
      <c r="S96" s="202" t="str">
        <f>Jahre!R103</f>
        <v>21 GT</v>
      </c>
    </row>
    <row r="97" spans="1:19" s="200" customFormat="1" ht="12" customHeight="1" x14ac:dyDescent="0.2">
      <c r="A97" s="192">
        <f>Jahre!A104</f>
        <v>42552</v>
      </c>
      <c r="B97" s="247">
        <f t="shared" si="2"/>
        <v>97</v>
      </c>
      <c r="C97" s="50">
        <f>Jahre!B104</f>
        <v>0.67741935483870963</v>
      </c>
      <c r="D97" s="20">
        <f>Jahre!C104</f>
        <v>38202</v>
      </c>
      <c r="E97" s="21">
        <f>Jahre!D104</f>
        <v>478</v>
      </c>
      <c r="F97" s="21">
        <f>Jahre!E104</f>
        <v>29818</v>
      </c>
      <c r="G97" s="20">
        <f>Jahre!F104</f>
        <v>453</v>
      </c>
      <c r="H97" s="20">
        <f>Jahre!G104</f>
        <v>196</v>
      </c>
      <c r="I97" s="20">
        <f>Jahre!H104</f>
        <v>2972</v>
      </c>
      <c r="J97" s="21">
        <f>Jahre!I104</f>
        <v>789</v>
      </c>
      <c r="K97" s="21">
        <f>Jahre!J104</f>
        <v>514</v>
      </c>
      <c r="L97" s="21">
        <f>Jahre!K104</f>
        <v>1548</v>
      </c>
      <c r="M97" s="21">
        <f>Jahre!L104</f>
        <v>1436</v>
      </c>
      <c r="N97" s="21">
        <f>Jahre!M104</f>
        <v>2851</v>
      </c>
      <c r="O97" s="21">
        <f>Jahre!N104</f>
        <v>3047</v>
      </c>
      <c r="P97" s="75">
        <f>Jahre!O104</f>
        <v>30271</v>
      </c>
      <c r="Q97" s="75">
        <f>Jahre!P104</f>
        <v>1303</v>
      </c>
      <c r="R97" s="75">
        <f>Jahre!Q104</f>
        <v>2851</v>
      </c>
      <c r="S97" s="202" t="str">
        <f>Jahre!R104</f>
        <v>0 GT</v>
      </c>
    </row>
    <row r="98" spans="1:19" s="200" customFormat="1" ht="12" customHeight="1" x14ac:dyDescent="0.2">
      <c r="A98" s="192">
        <f>Jahre!A105</f>
        <v>42583</v>
      </c>
      <c r="B98" s="247">
        <f t="shared" si="2"/>
        <v>98</v>
      </c>
      <c r="C98" s="50">
        <f>Jahre!B105</f>
        <v>0.74193548387096775</v>
      </c>
      <c r="D98" s="20">
        <f>Jahre!C105</f>
        <v>37325</v>
      </c>
      <c r="E98" s="21">
        <f>Jahre!D105</f>
        <v>521</v>
      </c>
      <c r="F98" s="21">
        <f>Jahre!E105</f>
        <v>29898</v>
      </c>
      <c r="G98" s="20">
        <f>Jahre!F105</f>
        <v>513</v>
      </c>
      <c r="H98" s="20">
        <f>Jahre!G105</f>
        <v>169</v>
      </c>
      <c r="I98" s="20">
        <f>Jahre!H105</f>
        <v>2833</v>
      </c>
      <c r="J98" s="21">
        <f>Jahre!I105</f>
        <v>745</v>
      </c>
      <c r="K98" s="21">
        <f>Jahre!J105</f>
        <v>461</v>
      </c>
      <c r="L98" s="21">
        <f>Jahre!K105</f>
        <v>1373</v>
      </c>
      <c r="M98" s="21">
        <f>Jahre!L105</f>
        <v>815</v>
      </c>
      <c r="N98" s="21">
        <f>Jahre!M105</f>
        <v>2579</v>
      </c>
      <c r="O98" s="21">
        <f>Jahre!N105</f>
        <v>2748</v>
      </c>
      <c r="P98" s="75">
        <f>Jahre!O105</f>
        <v>30411</v>
      </c>
      <c r="Q98" s="75">
        <f>Jahre!P105</f>
        <v>1206</v>
      </c>
      <c r="R98" s="75">
        <f>Jahre!Q105</f>
        <v>2579</v>
      </c>
      <c r="S98" s="202" t="str">
        <f>Jahre!R105</f>
        <v>0 GT</v>
      </c>
    </row>
    <row r="99" spans="1:19" s="200" customFormat="1" ht="12" customHeight="1" x14ac:dyDescent="0.2">
      <c r="A99" s="192">
        <f>Jahre!A106</f>
        <v>42614</v>
      </c>
      <c r="B99" s="247">
        <f t="shared" si="2"/>
        <v>99</v>
      </c>
      <c r="C99" s="50">
        <f>Jahre!B106</f>
        <v>0.73333333333333328</v>
      </c>
      <c r="D99" s="20">
        <f>Jahre!C106</f>
        <v>37154</v>
      </c>
      <c r="E99" s="21">
        <f>Jahre!D106</f>
        <v>482</v>
      </c>
      <c r="F99" s="21">
        <f>Jahre!E106</f>
        <v>29284</v>
      </c>
      <c r="G99" s="20">
        <f>Jahre!F106</f>
        <v>447</v>
      </c>
      <c r="H99" s="20">
        <f>Jahre!G106</f>
        <v>191</v>
      </c>
      <c r="I99" s="20">
        <f>Jahre!H106</f>
        <v>2876</v>
      </c>
      <c r="J99" s="21">
        <f>Jahre!I106</f>
        <v>865</v>
      </c>
      <c r="K99" s="21">
        <f>Jahre!J106</f>
        <v>565</v>
      </c>
      <c r="L99" s="21">
        <f>Jahre!K106</f>
        <v>1659</v>
      </c>
      <c r="M99" s="21">
        <f>Jahre!L106</f>
        <v>784</v>
      </c>
      <c r="N99" s="21">
        <f>Jahre!M106</f>
        <v>3089</v>
      </c>
      <c r="O99" s="21">
        <f>Jahre!N106</f>
        <v>3280</v>
      </c>
      <c r="P99" s="75">
        <f>Jahre!O106</f>
        <v>29731</v>
      </c>
      <c r="Q99" s="75">
        <f>Jahre!P106</f>
        <v>1430</v>
      </c>
      <c r="R99" s="75">
        <f>Jahre!Q106</f>
        <v>3089</v>
      </c>
      <c r="S99" s="202" t="str">
        <f>Jahre!R106</f>
        <v>0 GT</v>
      </c>
    </row>
    <row r="100" spans="1:19" s="200" customFormat="1" ht="12" customHeight="1" x14ac:dyDescent="0.2">
      <c r="A100" s="192">
        <f>Jahre!A107</f>
        <v>42644</v>
      </c>
      <c r="B100" s="247">
        <f t="shared" si="2"/>
        <v>100</v>
      </c>
      <c r="C100" s="50">
        <f>Jahre!B107</f>
        <v>0.64516129032258063</v>
      </c>
      <c r="D100" s="20">
        <f>Jahre!C107</f>
        <v>35907</v>
      </c>
      <c r="E100" s="21">
        <f>Jahre!D107</f>
        <v>271</v>
      </c>
      <c r="F100" s="21">
        <f>Jahre!E107</f>
        <v>28804</v>
      </c>
      <c r="G100" s="20">
        <f>Jahre!F107</f>
        <v>398</v>
      </c>
      <c r="H100" s="20">
        <f>Jahre!G107</f>
        <v>181</v>
      </c>
      <c r="I100" s="20">
        <f>Jahre!H107</f>
        <v>2779</v>
      </c>
      <c r="J100" s="21">
        <f>Jahre!I107</f>
        <v>801</v>
      </c>
      <c r="K100" s="21">
        <f>Jahre!J107</f>
        <v>526</v>
      </c>
      <c r="L100" s="21">
        <f>Jahre!K107</f>
        <v>1570</v>
      </c>
      <c r="M100" s="21">
        <f>Jahre!L107</f>
        <v>578</v>
      </c>
      <c r="N100" s="21">
        <f>Jahre!M107</f>
        <v>2897</v>
      </c>
      <c r="O100" s="21">
        <f>Jahre!N107</f>
        <v>3078</v>
      </c>
      <c r="P100" s="75">
        <f>Jahre!O107</f>
        <v>29202</v>
      </c>
      <c r="Q100" s="75">
        <f>Jahre!P107</f>
        <v>1327</v>
      </c>
      <c r="R100" s="75">
        <f>Jahre!Q107</f>
        <v>2897</v>
      </c>
      <c r="S100" s="202" t="str">
        <f>Jahre!R107</f>
        <v>7 GT</v>
      </c>
    </row>
    <row r="101" spans="1:19" s="200" customFormat="1" ht="12" customHeight="1" x14ac:dyDescent="0.2">
      <c r="A101" s="192">
        <f>Jahre!A108</f>
        <v>42675</v>
      </c>
      <c r="B101" s="247">
        <f t="shared" si="2"/>
        <v>101</v>
      </c>
      <c r="C101" s="50">
        <f>Jahre!B108</f>
        <v>0.7</v>
      </c>
      <c r="D101" s="20">
        <f>Jahre!C108</f>
        <v>33790</v>
      </c>
      <c r="E101" s="21">
        <f>Jahre!D108</f>
        <v>73</v>
      </c>
      <c r="F101" s="21">
        <f>Jahre!E108</f>
        <v>27528</v>
      </c>
      <c r="G101" s="20">
        <f>Jahre!F108</f>
        <v>273</v>
      </c>
      <c r="H101" s="20">
        <f>Jahre!G108</f>
        <v>109</v>
      </c>
      <c r="I101" s="20">
        <f>Jahre!H108</f>
        <v>2675</v>
      </c>
      <c r="J101" s="21">
        <f>Jahre!I108</f>
        <v>896</v>
      </c>
      <c r="K101" s="21">
        <f>Jahre!J108</f>
        <v>542</v>
      </c>
      <c r="L101" s="21">
        <f>Jahre!K108</f>
        <v>1669</v>
      </c>
      <c r="M101" s="21">
        <f>Jahre!L108</f>
        <v>26</v>
      </c>
      <c r="N101" s="21">
        <f>Jahre!M108</f>
        <v>3107</v>
      </c>
      <c r="O101" s="21">
        <f>Jahre!N108</f>
        <v>3216</v>
      </c>
      <c r="P101" s="75">
        <f>Jahre!O108</f>
        <v>27801</v>
      </c>
      <c r="Q101" s="75">
        <f>Jahre!P108</f>
        <v>1438</v>
      </c>
      <c r="R101" s="75">
        <f>Jahre!Q108</f>
        <v>3107</v>
      </c>
      <c r="S101" s="202" t="str">
        <f>Jahre!R108</f>
        <v>30 GT</v>
      </c>
    </row>
    <row r="102" spans="1:19" s="200" customFormat="1" ht="12" customHeight="1" thickBot="1" x14ac:dyDescent="0.25">
      <c r="A102" s="193">
        <f>Jahre!A109</f>
        <v>42705</v>
      </c>
      <c r="B102" s="247">
        <f t="shared" si="2"/>
        <v>102</v>
      </c>
      <c r="C102" s="61">
        <f>Jahre!B109</f>
        <v>0.70967741935483875</v>
      </c>
      <c r="D102" s="110">
        <f>Jahre!C109</f>
        <v>33278</v>
      </c>
      <c r="E102" s="111">
        <f>Jahre!D109</f>
        <v>34</v>
      </c>
      <c r="F102" s="111">
        <f>Jahre!E109</f>
        <v>27877</v>
      </c>
      <c r="G102" s="110">
        <f>Jahre!F109</f>
        <v>238</v>
      </c>
      <c r="H102" s="110">
        <f>Jahre!G109</f>
        <v>126</v>
      </c>
      <c r="I102" s="110">
        <f>Jahre!H109</f>
        <v>2448</v>
      </c>
      <c r="J102" s="111">
        <f>Jahre!I109</f>
        <v>767</v>
      </c>
      <c r="K102" s="111">
        <f>Jahre!J109</f>
        <v>440</v>
      </c>
      <c r="L102" s="111">
        <f>Jahre!K109</f>
        <v>1326</v>
      </c>
      <c r="M102" s="111">
        <f>Jahre!L109</f>
        <v>23</v>
      </c>
      <c r="N102" s="111">
        <f>Jahre!M109</f>
        <v>2533</v>
      </c>
      <c r="O102" s="111">
        <f>Jahre!N109</f>
        <v>2659</v>
      </c>
      <c r="P102" s="101">
        <f>Jahre!O109</f>
        <v>28115</v>
      </c>
      <c r="Q102" s="101">
        <f>Jahre!P109</f>
        <v>1207</v>
      </c>
      <c r="R102" s="101">
        <f>Jahre!Q109</f>
        <v>2533</v>
      </c>
      <c r="S102" s="203" t="str">
        <f>Jahre!R109</f>
        <v>31 GT</v>
      </c>
    </row>
    <row r="103" spans="1:19" s="200" customFormat="1" ht="12" customHeight="1" thickTop="1" x14ac:dyDescent="0.2">
      <c r="A103" s="192">
        <f>Jahre!A111</f>
        <v>42736</v>
      </c>
      <c r="B103" s="247">
        <f t="shared" si="2"/>
        <v>103</v>
      </c>
      <c r="C103" s="50">
        <f>Jahre!B111</f>
        <v>0.67741935483870963</v>
      </c>
      <c r="D103" s="20">
        <f>Jahre!C111</f>
        <v>31007</v>
      </c>
      <c r="E103" s="21">
        <f>Jahre!D111</f>
        <v>11</v>
      </c>
      <c r="F103" s="21">
        <f>Jahre!E111</f>
        <v>25972</v>
      </c>
      <c r="G103" s="20">
        <f>Jahre!F111</f>
        <v>156</v>
      </c>
      <c r="H103" s="20">
        <f>Jahre!G111</f>
        <v>105</v>
      </c>
      <c r="I103" s="20">
        <f>Jahre!H111</f>
        <v>2322</v>
      </c>
      <c r="J103" s="21">
        <f>Jahre!I111</f>
        <v>694</v>
      </c>
      <c r="K103" s="21">
        <f>Jahre!J111</f>
        <v>395</v>
      </c>
      <c r="L103" s="21">
        <f>Jahre!K111</f>
        <v>1321</v>
      </c>
      <c r="M103" s="21">
        <f>Jahre!L111</f>
        <v>31</v>
      </c>
      <c r="N103" s="21">
        <f>Jahre!M111</f>
        <v>2410</v>
      </c>
      <c r="O103" s="21">
        <f>Jahre!N111</f>
        <v>2515</v>
      </c>
      <c r="P103" s="74">
        <f>Jahre!O111</f>
        <v>26128</v>
      </c>
      <c r="Q103" s="74">
        <f>Jahre!P111</f>
        <v>1089</v>
      </c>
      <c r="R103" s="74">
        <f>Jahre!Q111</f>
        <v>2410</v>
      </c>
      <c r="S103" s="201" t="str">
        <f>Jahre!R111</f>
        <v>31 GT</v>
      </c>
    </row>
    <row r="104" spans="1:19" s="200" customFormat="1" ht="12" customHeight="1" x14ac:dyDescent="0.2">
      <c r="A104" s="192">
        <f>Jahre!A112</f>
        <v>42767</v>
      </c>
      <c r="B104" s="247">
        <f t="shared" si="2"/>
        <v>104</v>
      </c>
      <c r="C104" s="50">
        <f>Jahre!B112</f>
        <v>0.7142857142857143</v>
      </c>
      <c r="D104" s="20">
        <f>Jahre!C112</f>
        <v>33936</v>
      </c>
      <c r="E104" s="21">
        <f>Jahre!D112</f>
        <v>57</v>
      </c>
      <c r="F104" s="21">
        <f>Jahre!E112</f>
        <v>27942</v>
      </c>
      <c r="G104" s="20">
        <f>Jahre!F112</f>
        <v>237</v>
      </c>
      <c r="H104" s="20">
        <f>Jahre!G112</f>
        <v>117</v>
      </c>
      <c r="I104" s="20">
        <f>Jahre!H112</f>
        <v>2573</v>
      </c>
      <c r="J104" s="21">
        <f>Jahre!I112</f>
        <v>839</v>
      </c>
      <c r="K104" s="21">
        <f>Jahre!J112</f>
        <v>490</v>
      </c>
      <c r="L104" s="21">
        <f>Jahre!K112</f>
        <v>1657</v>
      </c>
      <c r="M104" s="21">
        <f>Jahre!L112</f>
        <v>25</v>
      </c>
      <c r="N104" s="21">
        <f>Jahre!M112</f>
        <v>2986</v>
      </c>
      <c r="O104" s="21">
        <f>Jahre!N112</f>
        <v>3103</v>
      </c>
      <c r="P104" s="74">
        <f>Jahre!O112</f>
        <v>28179</v>
      </c>
      <c r="Q104" s="74">
        <f>Jahre!P112</f>
        <v>1329</v>
      </c>
      <c r="R104" s="74">
        <f>Jahre!Q112</f>
        <v>2986</v>
      </c>
      <c r="S104" s="202" t="str">
        <f>Jahre!R112</f>
        <v>28 GT</v>
      </c>
    </row>
    <row r="105" spans="1:19" s="200" customFormat="1" ht="12" customHeight="1" x14ac:dyDescent="0.2">
      <c r="A105" s="192">
        <f>Jahre!A113</f>
        <v>42795</v>
      </c>
      <c r="B105" s="247">
        <f t="shared" si="2"/>
        <v>105</v>
      </c>
      <c r="C105" s="50">
        <f>Jahre!B113</f>
        <v>0.74193548387096775</v>
      </c>
      <c r="D105" s="20">
        <f>Jahre!C113</f>
        <v>34978</v>
      </c>
      <c r="E105" s="21">
        <f>Jahre!D113</f>
        <v>194</v>
      </c>
      <c r="F105" s="21">
        <f>Jahre!E113</f>
        <v>28203</v>
      </c>
      <c r="G105" s="20">
        <f>Jahre!F113</f>
        <v>307</v>
      </c>
      <c r="H105" s="20">
        <f>Jahre!G113</f>
        <v>112</v>
      </c>
      <c r="I105" s="20">
        <f>Jahre!H113</f>
        <v>2794</v>
      </c>
      <c r="J105" s="21">
        <f>Jahre!I113</f>
        <v>940</v>
      </c>
      <c r="K105" s="21">
        <f>Jahre!J113</f>
        <v>580</v>
      </c>
      <c r="L105" s="21">
        <f>Jahre!K113</f>
        <v>1818</v>
      </c>
      <c r="M105" s="21">
        <f>Jahre!L113</f>
        <v>30</v>
      </c>
      <c r="N105" s="21">
        <f>Jahre!M113</f>
        <v>3338</v>
      </c>
      <c r="O105" s="21">
        <f>Jahre!N113</f>
        <v>3450</v>
      </c>
      <c r="P105" s="75">
        <f>Jahre!O113</f>
        <v>28510</v>
      </c>
      <c r="Q105" s="75">
        <f>Jahre!P113</f>
        <v>1520</v>
      </c>
      <c r="R105" s="75">
        <f>Jahre!Q113</f>
        <v>3338</v>
      </c>
      <c r="S105" s="202" t="str">
        <f>Jahre!R113</f>
        <v>31 GT</v>
      </c>
    </row>
    <row r="106" spans="1:19" s="200" customFormat="1" ht="12" customHeight="1" x14ac:dyDescent="0.2">
      <c r="A106" s="192">
        <f>Jahre!A114</f>
        <v>42826</v>
      </c>
      <c r="B106" s="247">
        <f t="shared" si="2"/>
        <v>106</v>
      </c>
      <c r="C106" s="50">
        <f>Jahre!B114</f>
        <v>0.6</v>
      </c>
      <c r="D106" s="20">
        <f>Jahre!C114</f>
        <v>35798</v>
      </c>
      <c r="E106" s="21">
        <f>Jahre!D114</f>
        <v>283</v>
      </c>
      <c r="F106" s="21">
        <f>Jahre!E114</f>
        <v>29083</v>
      </c>
      <c r="G106" s="20">
        <f>Jahre!F114</f>
        <v>410</v>
      </c>
      <c r="H106" s="20">
        <f>Jahre!G114</f>
        <v>145</v>
      </c>
      <c r="I106" s="20">
        <f>Jahre!H114</f>
        <v>2908</v>
      </c>
      <c r="J106" s="21">
        <f>Jahre!I114</f>
        <v>841</v>
      </c>
      <c r="K106" s="21">
        <f>Jahre!J114</f>
        <v>501</v>
      </c>
      <c r="L106" s="21">
        <f>Jahre!K114</f>
        <v>1587</v>
      </c>
      <c r="M106" s="21">
        <f>Jahre!L114</f>
        <v>40</v>
      </c>
      <c r="N106" s="21">
        <f>Jahre!M114</f>
        <v>2929</v>
      </c>
      <c r="O106" s="21">
        <f>Jahre!N114</f>
        <v>3074</v>
      </c>
      <c r="P106" s="75">
        <f>Jahre!O114</f>
        <v>29493</v>
      </c>
      <c r="Q106" s="75">
        <f>Jahre!P114</f>
        <v>1342</v>
      </c>
      <c r="R106" s="75">
        <f>Jahre!Q114</f>
        <v>2929</v>
      </c>
      <c r="S106" s="202" t="str">
        <f>Jahre!R114</f>
        <v>30 GT</v>
      </c>
    </row>
    <row r="107" spans="1:19" s="200" customFormat="1" ht="12" customHeight="1" x14ac:dyDescent="0.2">
      <c r="A107" s="192">
        <f>Jahre!A115</f>
        <v>42856</v>
      </c>
      <c r="B107" s="247">
        <f t="shared" si="2"/>
        <v>107</v>
      </c>
      <c r="C107" s="50">
        <f>Jahre!B115</f>
        <v>0.67741935483870963</v>
      </c>
      <c r="D107" s="20">
        <f>Jahre!C115</f>
        <v>36497</v>
      </c>
      <c r="E107" s="21">
        <f>Jahre!D115</f>
        <v>506</v>
      </c>
      <c r="F107" s="21">
        <f>Jahre!E115</f>
        <v>29125</v>
      </c>
      <c r="G107" s="20">
        <f>Jahre!F115</f>
        <v>430</v>
      </c>
      <c r="H107" s="20">
        <f>Jahre!G115</f>
        <v>198</v>
      </c>
      <c r="I107" s="20">
        <f>Jahre!H115</f>
        <v>3020</v>
      </c>
      <c r="J107" s="21">
        <f>Jahre!I115</f>
        <v>919</v>
      </c>
      <c r="K107" s="21">
        <f>Jahre!J115</f>
        <v>550</v>
      </c>
      <c r="L107" s="21">
        <f>Jahre!K115</f>
        <v>1691</v>
      </c>
      <c r="M107" s="21">
        <f>Jahre!L115</f>
        <v>61</v>
      </c>
      <c r="N107" s="21">
        <f>Jahre!M115</f>
        <v>3160</v>
      </c>
      <c r="O107" s="21">
        <f>Jahre!N115</f>
        <v>3358</v>
      </c>
      <c r="P107" s="75">
        <f>Jahre!O115</f>
        <v>29555</v>
      </c>
      <c r="Q107" s="75">
        <f>Jahre!P115</f>
        <v>1469</v>
      </c>
      <c r="R107" s="75">
        <f>Jahre!Q115</f>
        <v>3160</v>
      </c>
      <c r="S107" s="202" t="str">
        <f>Jahre!R115</f>
        <v>31 GT</v>
      </c>
    </row>
    <row r="108" spans="1:19" s="200" customFormat="1" ht="12" customHeight="1" x14ac:dyDescent="0.2">
      <c r="A108" s="192">
        <f>Jahre!A116</f>
        <v>42887</v>
      </c>
      <c r="B108" s="247">
        <f t="shared" si="2"/>
        <v>108</v>
      </c>
      <c r="C108" s="50">
        <f>Jahre!B116</f>
        <v>0.66666666666666663</v>
      </c>
      <c r="D108" s="20">
        <f>Jahre!C116</f>
        <v>36546</v>
      </c>
      <c r="E108" s="21">
        <f>Jahre!D116</f>
        <v>632</v>
      </c>
      <c r="F108" s="21">
        <f>Jahre!E116</f>
        <v>28955</v>
      </c>
      <c r="G108" s="20">
        <f>Jahre!F116</f>
        <v>544</v>
      </c>
      <c r="H108" s="20">
        <f>Jahre!G116</f>
        <v>200</v>
      </c>
      <c r="I108" s="20">
        <f>Jahre!H116</f>
        <v>2997</v>
      </c>
      <c r="J108" s="21">
        <f>Jahre!I116</f>
        <v>911</v>
      </c>
      <c r="K108" s="21">
        <f>Jahre!J116</f>
        <v>551</v>
      </c>
      <c r="L108" s="21">
        <f>Jahre!K116</f>
        <v>1717</v>
      </c>
      <c r="M108" s="21">
        <f>Jahre!L116</f>
        <v>40</v>
      </c>
      <c r="N108" s="21">
        <f>Jahre!M116</f>
        <v>3179</v>
      </c>
      <c r="O108" s="21">
        <f>Jahre!N116</f>
        <v>3379</v>
      </c>
      <c r="P108" s="75">
        <f>Jahre!O116</f>
        <v>29499</v>
      </c>
      <c r="Q108" s="75">
        <f>Jahre!P116</f>
        <v>1462</v>
      </c>
      <c r="R108" s="75">
        <f>Jahre!Q116</f>
        <v>3179</v>
      </c>
      <c r="S108" s="202" t="str">
        <f>Jahre!R116</f>
        <v>30 GT</v>
      </c>
    </row>
    <row r="109" spans="1:19" s="200" customFormat="1" ht="12" customHeight="1" x14ac:dyDescent="0.2">
      <c r="A109" s="192">
        <f>Jahre!A117</f>
        <v>42917</v>
      </c>
      <c r="B109" s="247">
        <f t="shared" si="2"/>
        <v>109</v>
      </c>
      <c r="C109" s="50">
        <f>Jahre!B117</f>
        <v>0.67741935483870963</v>
      </c>
      <c r="D109" s="20">
        <f>Jahre!C117</f>
        <v>39250</v>
      </c>
      <c r="E109" s="21">
        <f>Jahre!D117</f>
        <v>570</v>
      </c>
      <c r="F109" s="21">
        <f>Jahre!E117</f>
        <v>31663</v>
      </c>
      <c r="G109" s="20">
        <f>Jahre!F117</f>
        <v>494</v>
      </c>
      <c r="H109" s="20">
        <f>Jahre!G117</f>
        <v>198</v>
      </c>
      <c r="I109" s="20">
        <f>Jahre!H117</f>
        <v>3138</v>
      </c>
      <c r="J109" s="21">
        <f>Jahre!I117</f>
        <v>933</v>
      </c>
      <c r="K109" s="21">
        <f>Jahre!J117</f>
        <v>555</v>
      </c>
      <c r="L109" s="21">
        <f>Jahre!K117</f>
        <v>1644</v>
      </c>
      <c r="M109" s="21">
        <f>Jahre!L117</f>
        <v>53</v>
      </c>
      <c r="N109" s="21">
        <f>Jahre!M117</f>
        <v>3132</v>
      </c>
      <c r="O109" s="21">
        <f>Jahre!N117</f>
        <v>3330</v>
      </c>
      <c r="P109" s="75">
        <f>Jahre!O117</f>
        <v>32157</v>
      </c>
      <c r="Q109" s="75">
        <f>Jahre!P117</f>
        <v>1488</v>
      </c>
      <c r="R109" s="75">
        <f>Jahre!Q117</f>
        <v>3132</v>
      </c>
      <c r="S109" s="202" t="str">
        <f>Jahre!R117</f>
        <v>31 GT</v>
      </c>
    </row>
    <row r="110" spans="1:19" s="200" customFormat="1" ht="12" customHeight="1" x14ac:dyDescent="0.2">
      <c r="A110" s="192">
        <f>Jahre!A118</f>
        <v>42948</v>
      </c>
      <c r="B110" s="247">
        <f t="shared" si="2"/>
        <v>110</v>
      </c>
      <c r="C110" s="50">
        <f>Jahre!B118</f>
        <v>0.74193548387096775</v>
      </c>
      <c r="D110" s="20">
        <f>Jahre!C118</f>
        <v>37888</v>
      </c>
      <c r="E110" s="21">
        <f>Jahre!D118</f>
        <v>576</v>
      </c>
      <c r="F110" s="21">
        <f>Jahre!E118</f>
        <v>30627</v>
      </c>
      <c r="G110" s="20">
        <f>Jahre!F118</f>
        <v>562</v>
      </c>
      <c r="H110" s="20">
        <f>Jahre!G118</f>
        <v>160</v>
      </c>
      <c r="I110" s="20">
        <f>Jahre!H118</f>
        <v>3018</v>
      </c>
      <c r="J110" s="21">
        <f>Jahre!I118</f>
        <v>887</v>
      </c>
      <c r="K110" s="21">
        <f>Jahre!J118</f>
        <v>515</v>
      </c>
      <c r="L110" s="21">
        <f>Jahre!K118</f>
        <v>1495</v>
      </c>
      <c r="M110" s="21">
        <f>Jahre!L118</f>
        <v>50</v>
      </c>
      <c r="N110" s="21">
        <f>Jahre!M118</f>
        <v>2897</v>
      </c>
      <c r="O110" s="21">
        <f>Jahre!N118</f>
        <v>3057</v>
      </c>
      <c r="P110" s="75">
        <f>Jahre!O118</f>
        <v>31189</v>
      </c>
      <c r="Q110" s="75">
        <f>Jahre!P118</f>
        <v>1402</v>
      </c>
      <c r="R110" s="75">
        <f>Jahre!Q118</f>
        <v>2897</v>
      </c>
      <c r="S110" s="202" t="str">
        <f>Jahre!R118</f>
        <v>31 GT</v>
      </c>
    </row>
    <row r="111" spans="1:19" s="200" customFormat="1" ht="12" customHeight="1" x14ac:dyDescent="0.2">
      <c r="A111" s="192">
        <f>Jahre!A119</f>
        <v>42979</v>
      </c>
      <c r="B111" s="247">
        <f t="shared" si="2"/>
        <v>111</v>
      </c>
      <c r="C111" s="50">
        <f>Jahre!B119</f>
        <v>0.7</v>
      </c>
      <c r="D111" s="20">
        <f>Jahre!C119</f>
        <v>37421</v>
      </c>
      <c r="E111" s="21">
        <f>Jahre!D119</f>
        <v>382</v>
      </c>
      <c r="F111" s="21">
        <f>Jahre!E119</f>
        <v>29745</v>
      </c>
      <c r="G111" s="20">
        <f>Jahre!F119</f>
        <v>489</v>
      </c>
      <c r="H111" s="20">
        <f>Jahre!G119</f>
        <v>184</v>
      </c>
      <c r="I111" s="20">
        <f>Jahre!H119</f>
        <v>3401</v>
      </c>
      <c r="J111" s="21">
        <f>Jahre!I119</f>
        <v>861</v>
      </c>
      <c r="K111" s="21">
        <f>Jahre!J119</f>
        <v>590</v>
      </c>
      <c r="L111" s="21">
        <f>Jahre!K119</f>
        <v>1728</v>
      </c>
      <c r="M111" s="21">
        <f>Jahre!L119</f>
        <v>39</v>
      </c>
      <c r="N111" s="21">
        <f>Jahre!M119</f>
        <v>3179</v>
      </c>
      <c r="O111" s="21">
        <f>Jahre!N119</f>
        <v>3363</v>
      </c>
      <c r="P111" s="75">
        <f>Jahre!O119</f>
        <v>30234</v>
      </c>
      <c r="Q111" s="75">
        <f>Jahre!P119</f>
        <v>1451</v>
      </c>
      <c r="R111" s="75">
        <f>Jahre!Q119</f>
        <v>3179</v>
      </c>
      <c r="S111" s="202" t="str">
        <f>Jahre!R119</f>
        <v>30 GT</v>
      </c>
    </row>
    <row r="112" spans="1:19" s="200" customFormat="1" ht="12" customHeight="1" x14ac:dyDescent="0.2">
      <c r="A112" s="192">
        <f>Jahre!A120</f>
        <v>43009</v>
      </c>
      <c r="B112" s="247">
        <f t="shared" si="2"/>
        <v>112</v>
      </c>
      <c r="C112" s="50">
        <f>Jahre!B120</f>
        <v>0.67741935483870963</v>
      </c>
      <c r="D112" s="20">
        <f>Jahre!C120</f>
        <v>37221</v>
      </c>
      <c r="E112" s="21">
        <f>Jahre!D120</f>
        <v>277</v>
      </c>
      <c r="F112" s="21">
        <f>Jahre!E120</f>
        <v>29945</v>
      </c>
      <c r="G112" s="20">
        <f>Jahre!F120</f>
        <v>402</v>
      </c>
      <c r="H112" s="20">
        <f>Jahre!G120</f>
        <v>162</v>
      </c>
      <c r="I112" s="20">
        <f>Jahre!H120</f>
        <v>3396</v>
      </c>
      <c r="J112" s="21">
        <f>Jahre!I120</f>
        <v>753</v>
      </c>
      <c r="K112" s="21">
        <f>Jahre!J120</f>
        <v>544</v>
      </c>
      <c r="L112" s="21">
        <f>Jahre!K120</f>
        <v>1701</v>
      </c>
      <c r="M112" s="21">
        <f>Jahre!L120</f>
        <v>42</v>
      </c>
      <c r="N112" s="21">
        <f>Jahre!M120</f>
        <v>2998</v>
      </c>
      <c r="O112" s="21">
        <f>Jahre!N120</f>
        <v>3160</v>
      </c>
      <c r="P112" s="75">
        <f>Jahre!O120</f>
        <v>30347</v>
      </c>
      <c r="Q112" s="75">
        <f>Jahre!P120</f>
        <v>1297</v>
      </c>
      <c r="R112" s="75">
        <f>Jahre!Q120</f>
        <v>2998</v>
      </c>
      <c r="S112" s="202" t="str">
        <f>Jahre!R120</f>
        <v>31 GT</v>
      </c>
    </row>
    <row r="113" spans="1:34" s="200" customFormat="1" ht="12" customHeight="1" x14ac:dyDescent="0.2">
      <c r="A113" s="192">
        <f>Jahre!A121</f>
        <v>43040</v>
      </c>
      <c r="B113" s="247">
        <f t="shared" si="2"/>
        <v>113</v>
      </c>
      <c r="C113" s="50">
        <f>Jahre!B121</f>
        <v>0.7</v>
      </c>
      <c r="D113" s="20">
        <f>Jahre!C121</f>
        <v>34092</v>
      </c>
      <c r="E113" s="21">
        <f>Jahre!D121</f>
        <v>80</v>
      </c>
      <c r="F113" s="21">
        <f>Jahre!E121</f>
        <v>27292</v>
      </c>
      <c r="G113" s="20">
        <f>Jahre!F121</f>
        <v>293</v>
      </c>
      <c r="H113" s="20">
        <f>Jahre!G121</f>
        <v>109</v>
      </c>
      <c r="I113" s="20">
        <f>Jahre!H121</f>
        <v>3113</v>
      </c>
      <c r="J113" s="21">
        <f>Jahre!I121</f>
        <v>790</v>
      </c>
      <c r="K113" s="21">
        <f>Jahre!J121</f>
        <v>568</v>
      </c>
      <c r="L113" s="21">
        <f>Jahre!K121</f>
        <v>1820</v>
      </c>
      <c r="M113" s="21">
        <f>Jahre!L121</f>
        <v>25</v>
      </c>
      <c r="N113" s="21">
        <f>Jahre!M121</f>
        <v>3178</v>
      </c>
      <c r="O113" s="21">
        <f>Jahre!N121</f>
        <v>3287</v>
      </c>
      <c r="P113" s="75">
        <f>Jahre!O121</f>
        <v>27585</v>
      </c>
      <c r="Q113" s="75">
        <f>Jahre!P121</f>
        <v>1358</v>
      </c>
      <c r="R113" s="75">
        <f>Jahre!Q121</f>
        <v>3178</v>
      </c>
      <c r="S113" s="202" t="str">
        <f>Jahre!R121</f>
        <v>30 GT</v>
      </c>
      <c r="U113"/>
      <c r="V113"/>
      <c r="W113"/>
      <c r="X113"/>
      <c r="Y113"/>
      <c r="Z113"/>
      <c r="AA113"/>
      <c r="AB113"/>
      <c r="AC113"/>
      <c r="AD113"/>
      <c r="AE113"/>
      <c r="AF113"/>
      <c r="AG113"/>
      <c r="AH113"/>
    </row>
    <row r="114" spans="1:34" s="200" customFormat="1" ht="12" customHeight="1" thickBot="1" x14ac:dyDescent="0.25">
      <c r="A114" s="193">
        <f>Jahre!A122</f>
        <v>43070</v>
      </c>
      <c r="B114" s="247">
        <f t="shared" si="2"/>
        <v>114</v>
      </c>
      <c r="C114" s="61">
        <f>Jahre!B122</f>
        <v>0.61290322580645162</v>
      </c>
      <c r="D114" s="110">
        <f>Jahre!C122</f>
        <v>33521</v>
      </c>
      <c r="E114" s="111">
        <f>Jahre!D122</f>
        <v>29</v>
      </c>
      <c r="F114" s="111">
        <f>Jahre!E122</f>
        <v>28044</v>
      </c>
      <c r="G114" s="110">
        <f>Jahre!F122</f>
        <v>206</v>
      </c>
      <c r="H114" s="110">
        <f>Jahre!G122</f>
        <v>136</v>
      </c>
      <c r="I114" s="110">
        <f>Jahre!H122</f>
        <v>2830</v>
      </c>
      <c r="J114" s="111">
        <f>Jahre!I122</f>
        <v>614</v>
      </c>
      <c r="K114" s="111">
        <f>Jahre!J122</f>
        <v>402</v>
      </c>
      <c r="L114" s="111">
        <f>Jahre!K122</f>
        <v>1232</v>
      </c>
      <c r="M114" s="111">
        <f>Jahre!L122</f>
        <v>28</v>
      </c>
      <c r="N114" s="111">
        <f>Jahre!M122</f>
        <v>2248</v>
      </c>
      <c r="O114" s="111">
        <f>Jahre!N122</f>
        <v>2384</v>
      </c>
      <c r="P114" s="101">
        <f>Jahre!O122</f>
        <v>28250</v>
      </c>
      <c r="Q114" s="101">
        <f>Jahre!P122</f>
        <v>1016</v>
      </c>
      <c r="R114" s="101">
        <f>Jahre!Q122</f>
        <v>2248</v>
      </c>
      <c r="S114" s="204" t="str">
        <f>Jahre!R122</f>
        <v>31 GT</v>
      </c>
      <c r="U114"/>
      <c r="V114"/>
      <c r="W114"/>
      <c r="X114"/>
      <c r="Y114"/>
      <c r="Z114"/>
      <c r="AA114"/>
      <c r="AB114"/>
      <c r="AC114"/>
      <c r="AD114"/>
      <c r="AE114"/>
      <c r="AF114"/>
      <c r="AG114"/>
      <c r="AH114"/>
    </row>
    <row r="115" spans="1:34" s="200" customFormat="1" ht="12" customHeight="1" thickTop="1" x14ac:dyDescent="0.2">
      <c r="A115" s="192">
        <f>Jahre!A124</f>
        <v>43101</v>
      </c>
      <c r="B115" s="247">
        <f t="shared" si="2"/>
        <v>115</v>
      </c>
      <c r="C115" s="54">
        <f>Jahre!B124</f>
        <v>0.70967741935483875</v>
      </c>
      <c r="D115" s="20">
        <f>Jahre!C124</f>
        <v>32619</v>
      </c>
      <c r="E115" s="21">
        <f>Jahre!D124</f>
        <v>49</v>
      </c>
      <c r="F115" s="21">
        <f>Jahre!E124</f>
        <v>26783</v>
      </c>
      <c r="G115" s="20">
        <f>Jahre!F124</f>
        <v>200</v>
      </c>
      <c r="H115" s="20">
        <f>Jahre!G124</f>
        <v>108</v>
      </c>
      <c r="I115" s="20">
        <f>Jahre!H124</f>
        <v>2767</v>
      </c>
      <c r="J115" s="21">
        <f>Jahre!I124</f>
        <v>686</v>
      </c>
      <c r="K115" s="21">
        <f>Jahre!J124</f>
        <v>462</v>
      </c>
      <c r="L115" s="21">
        <f>Jahre!K124</f>
        <v>1548</v>
      </c>
      <c r="M115" s="21">
        <f>Jahre!L124</f>
        <v>15</v>
      </c>
      <c r="N115" s="21">
        <f>Jahre!M124</f>
        <v>2696</v>
      </c>
      <c r="O115" s="21">
        <f>Jahre!N124</f>
        <v>2804</v>
      </c>
      <c r="P115" s="75">
        <f>Jahre!O124</f>
        <v>26983</v>
      </c>
      <c r="Q115" s="75">
        <f>Jahre!P124</f>
        <v>1148</v>
      </c>
      <c r="R115" s="75">
        <f>Jahre!Q124</f>
        <v>2696</v>
      </c>
      <c r="S115" s="202" t="str">
        <f>Jahre!R124</f>
        <v>31 GT</v>
      </c>
      <c r="U115"/>
      <c r="V115"/>
      <c r="W115"/>
      <c r="X115"/>
      <c r="Y115"/>
      <c r="Z115"/>
      <c r="AA115"/>
      <c r="AB115"/>
      <c r="AC115"/>
      <c r="AD115"/>
      <c r="AE115"/>
      <c r="AF115"/>
      <c r="AG115"/>
      <c r="AH115"/>
    </row>
    <row r="116" spans="1:34" s="200" customFormat="1" ht="12" customHeight="1" x14ac:dyDescent="0.2">
      <c r="A116" s="192">
        <f>Jahre!A125</f>
        <v>43132</v>
      </c>
      <c r="B116" s="247">
        <f t="shared" si="2"/>
        <v>116</v>
      </c>
      <c r="C116" s="50">
        <f>Jahre!B125</f>
        <v>0.7142857142857143</v>
      </c>
      <c r="D116" s="20">
        <f>Jahre!C125</f>
        <v>34247</v>
      </c>
      <c r="E116" s="21">
        <f>Jahre!D125</f>
        <v>37</v>
      </c>
      <c r="F116" s="21">
        <f>Jahre!E125</f>
        <v>27941</v>
      </c>
      <c r="G116" s="20">
        <f>Jahre!F125</f>
        <v>220</v>
      </c>
      <c r="H116" s="20">
        <f>Jahre!G125</f>
        <v>122</v>
      </c>
      <c r="I116" s="20">
        <f>Jahre!H125</f>
        <v>2982</v>
      </c>
      <c r="J116" s="21">
        <f>Jahre!I125</f>
        <v>728</v>
      </c>
      <c r="K116" s="21">
        <f>Jahre!J125</f>
        <v>499</v>
      </c>
      <c r="L116" s="21">
        <f>Jahre!K125</f>
        <v>1696</v>
      </c>
      <c r="M116" s="21">
        <f>Jahre!L125</f>
        <v>24</v>
      </c>
      <c r="N116" s="21">
        <f>Jahre!M125</f>
        <v>2923</v>
      </c>
      <c r="O116" s="21">
        <f>Jahre!N125</f>
        <v>3045</v>
      </c>
      <c r="P116" s="75">
        <f>Jahre!O125</f>
        <v>28161</v>
      </c>
      <c r="Q116" s="75">
        <f>Jahre!P125</f>
        <v>1227</v>
      </c>
      <c r="R116" s="75">
        <f>Jahre!Q125</f>
        <v>2923</v>
      </c>
      <c r="S116" s="202" t="str">
        <f>Jahre!R125</f>
        <v>28 GT</v>
      </c>
      <c r="U116"/>
      <c r="V116"/>
      <c r="W116"/>
      <c r="X116"/>
      <c r="Y116"/>
      <c r="Z116"/>
      <c r="AA116"/>
      <c r="AB116"/>
      <c r="AC116"/>
      <c r="AD116"/>
      <c r="AE116"/>
      <c r="AF116"/>
      <c r="AG116"/>
      <c r="AH116"/>
    </row>
    <row r="117" spans="1:34" s="200" customFormat="1" ht="12" customHeight="1" x14ac:dyDescent="0.2">
      <c r="A117" s="192">
        <f>Jahre!A126</f>
        <v>43160</v>
      </c>
      <c r="B117" s="247">
        <f t="shared" si="2"/>
        <v>117</v>
      </c>
      <c r="C117" s="50">
        <f>Jahre!B126</f>
        <v>0.67741935483870963</v>
      </c>
      <c r="D117" s="20">
        <f>Jahre!C126</f>
        <v>35702</v>
      </c>
      <c r="E117" s="21">
        <f>Jahre!D126</f>
        <v>96</v>
      </c>
      <c r="F117" s="21">
        <f>Jahre!E126</f>
        <v>28634</v>
      </c>
      <c r="G117" s="20">
        <f>Jahre!F126</f>
        <v>293</v>
      </c>
      <c r="H117" s="20">
        <f>Jahre!G126</f>
        <v>464</v>
      </c>
      <c r="I117" s="20">
        <f>Jahre!H126</f>
        <v>3131</v>
      </c>
      <c r="J117" s="21">
        <f>Jahre!I126</f>
        <v>766</v>
      </c>
      <c r="K117" s="21">
        <f>Jahre!J126</f>
        <v>531</v>
      </c>
      <c r="L117" s="21">
        <f>Jahre!K126</f>
        <v>1766</v>
      </c>
      <c r="M117" s="21">
        <f>Jahre!L126</f>
        <v>22</v>
      </c>
      <c r="N117" s="21">
        <f>Jahre!M126</f>
        <v>3063</v>
      </c>
      <c r="O117" s="21">
        <f>Jahre!N126</f>
        <v>3527</v>
      </c>
      <c r="P117" s="75">
        <f>Jahre!O126</f>
        <v>28927</v>
      </c>
      <c r="Q117" s="75">
        <f>Jahre!P126</f>
        <v>1297</v>
      </c>
      <c r="R117" s="75">
        <f>Jahre!Q126</f>
        <v>3063</v>
      </c>
      <c r="S117" s="202" t="str">
        <f>Jahre!R126</f>
        <v>31 GT</v>
      </c>
      <c r="U117"/>
      <c r="V117"/>
      <c r="W117"/>
      <c r="X117"/>
      <c r="Y117"/>
      <c r="Z117"/>
      <c r="AA117"/>
      <c r="AB117"/>
      <c r="AC117"/>
      <c r="AD117"/>
      <c r="AE117"/>
      <c r="AF117"/>
      <c r="AG117"/>
      <c r="AH117"/>
    </row>
    <row r="118" spans="1:34" s="200" customFormat="1" ht="12" customHeight="1" x14ac:dyDescent="0.2">
      <c r="A118" s="192">
        <f>Jahre!A127</f>
        <v>43191</v>
      </c>
      <c r="B118" s="247">
        <f t="shared" si="2"/>
        <v>118</v>
      </c>
      <c r="C118" s="50">
        <f>Jahre!B127</f>
        <v>0.66666666666666663</v>
      </c>
      <c r="D118" s="20">
        <f>Jahre!C127</f>
        <v>36954</v>
      </c>
      <c r="E118" s="21">
        <f>Jahre!D127</f>
        <v>440</v>
      </c>
      <c r="F118" s="21">
        <f>Jahre!E127</f>
        <v>29150</v>
      </c>
      <c r="G118" s="20">
        <f>Jahre!F127</f>
        <v>408</v>
      </c>
      <c r="H118" s="20">
        <f>Jahre!G127</f>
        <v>495</v>
      </c>
      <c r="I118" s="20">
        <f>Jahre!H127</f>
        <v>3303</v>
      </c>
      <c r="J118" s="21">
        <f>Jahre!I127</f>
        <v>755</v>
      </c>
      <c r="K118" s="21">
        <f>Jahre!J127</f>
        <v>562</v>
      </c>
      <c r="L118" s="21">
        <f>Jahre!K127</f>
        <v>1794</v>
      </c>
      <c r="M118" s="21">
        <f>Jahre!L127</f>
        <v>48</v>
      </c>
      <c r="N118" s="21">
        <f>Jahre!M127</f>
        <v>3111</v>
      </c>
      <c r="O118" s="21">
        <f>Jahre!N127</f>
        <v>3606</v>
      </c>
      <c r="P118" s="75">
        <f>Jahre!O127</f>
        <v>29558</v>
      </c>
      <c r="Q118" s="75">
        <f>Jahre!P127</f>
        <v>1317</v>
      </c>
      <c r="R118" s="75">
        <f>Jahre!Q127</f>
        <v>3111</v>
      </c>
      <c r="S118" s="202" t="str">
        <f>Jahre!R127</f>
        <v>30 GT</v>
      </c>
      <c r="U118"/>
      <c r="V118"/>
      <c r="W118"/>
      <c r="X118"/>
      <c r="Y118"/>
      <c r="Z118"/>
      <c r="AA118"/>
      <c r="AB118"/>
      <c r="AC118"/>
      <c r="AD118"/>
      <c r="AE118"/>
      <c r="AF118"/>
      <c r="AG118"/>
      <c r="AH118"/>
    </row>
    <row r="119" spans="1:34" s="200" customFormat="1" ht="12" customHeight="1" x14ac:dyDescent="0.2">
      <c r="A119" s="192">
        <f>Jahre!A128</f>
        <v>43221</v>
      </c>
      <c r="B119" s="247">
        <f t="shared" si="2"/>
        <v>119</v>
      </c>
      <c r="C119" s="50">
        <f>Jahre!B128</f>
        <v>0.61290322580645162</v>
      </c>
      <c r="D119" s="20">
        <f>Jahre!C128</f>
        <v>35414</v>
      </c>
      <c r="E119" s="21">
        <f>Jahre!D128</f>
        <v>494</v>
      </c>
      <c r="F119" s="21">
        <f>Jahre!E128</f>
        <v>27673</v>
      </c>
      <c r="G119" s="20">
        <f>Jahre!F128</f>
        <v>470</v>
      </c>
      <c r="H119" s="20">
        <f>Jahre!G128</f>
        <v>530</v>
      </c>
      <c r="I119" s="20">
        <f>Jahre!H128</f>
        <v>3232</v>
      </c>
      <c r="J119" s="21">
        <f>Jahre!I128</f>
        <v>716</v>
      </c>
      <c r="K119" s="21">
        <f>Jahre!J128</f>
        <v>540</v>
      </c>
      <c r="L119" s="21">
        <f>Jahre!K128</f>
        <v>1717</v>
      </c>
      <c r="M119" s="21">
        <f>Jahre!L128</f>
        <v>43</v>
      </c>
      <c r="N119" s="21">
        <f>Jahre!M128</f>
        <v>2973</v>
      </c>
      <c r="O119" s="21">
        <f>Jahre!N128</f>
        <v>3503</v>
      </c>
      <c r="P119" s="75">
        <f>Jahre!O128</f>
        <v>28143</v>
      </c>
      <c r="Q119" s="75">
        <f>Jahre!P128</f>
        <v>1256</v>
      </c>
      <c r="R119" s="75">
        <f>Jahre!Q128</f>
        <v>2973</v>
      </c>
      <c r="S119" s="202" t="str">
        <f>Jahre!R128</f>
        <v>21 GT | Sanierung Leo-Wohhleb-Brücke 19.-27.5.</v>
      </c>
      <c r="U119"/>
      <c r="V119"/>
      <c r="W119"/>
      <c r="X119"/>
      <c r="Y119"/>
      <c r="Z119"/>
      <c r="AA119"/>
      <c r="AB119"/>
      <c r="AC119"/>
      <c r="AD119"/>
      <c r="AE119"/>
      <c r="AF119"/>
      <c r="AG119"/>
      <c r="AH119"/>
    </row>
    <row r="120" spans="1:34" s="200" customFormat="1" ht="12" customHeight="1" x14ac:dyDescent="0.2">
      <c r="A120" s="192">
        <f>Jahre!A129</f>
        <v>43252</v>
      </c>
      <c r="B120" s="247">
        <f t="shared" si="2"/>
        <v>120</v>
      </c>
      <c r="C120" s="50">
        <f>Jahre!B129</f>
        <v>0.7</v>
      </c>
      <c r="D120" s="20">
        <f>Jahre!C129</f>
        <v>37693</v>
      </c>
      <c r="E120" s="21">
        <f>Jahre!D129</f>
        <v>655</v>
      </c>
      <c r="F120" s="21">
        <f>Jahre!E129</f>
        <v>29045</v>
      </c>
      <c r="G120" s="20">
        <f>Jahre!F129</f>
        <v>460</v>
      </c>
      <c r="H120" s="20">
        <f>Jahre!G129</f>
        <v>555</v>
      </c>
      <c r="I120" s="20">
        <f>Jahre!H129</f>
        <v>3557</v>
      </c>
      <c r="J120" s="21">
        <f>Jahre!I129</f>
        <v>824</v>
      </c>
      <c r="K120" s="21">
        <f>Jahre!J129</f>
        <v>603</v>
      </c>
      <c r="L120" s="21">
        <f>Jahre!K129</f>
        <v>1944</v>
      </c>
      <c r="M120" s="21">
        <f>Jahre!L129</f>
        <v>50</v>
      </c>
      <c r="N120" s="21">
        <f>Jahre!M129</f>
        <v>3371</v>
      </c>
      <c r="O120" s="21">
        <f>Jahre!N129</f>
        <v>3926</v>
      </c>
      <c r="P120" s="75">
        <f>Jahre!O129</f>
        <v>29505</v>
      </c>
      <c r="Q120" s="75">
        <f>Jahre!P129</f>
        <v>1427</v>
      </c>
      <c r="R120" s="75">
        <f>Jahre!Q129</f>
        <v>3371</v>
      </c>
      <c r="S120" s="202" t="str">
        <f>Jahre!R129</f>
        <v>30 GT</v>
      </c>
      <c r="U120"/>
      <c r="V120"/>
      <c r="W120"/>
      <c r="X120"/>
      <c r="Y120"/>
      <c r="Z120"/>
      <c r="AA120"/>
      <c r="AB120"/>
      <c r="AC120"/>
      <c r="AD120"/>
      <c r="AE120"/>
      <c r="AF120"/>
      <c r="AG120"/>
      <c r="AH120"/>
    </row>
    <row r="121" spans="1:34" s="200" customFormat="1" ht="12" customHeight="1" x14ac:dyDescent="0.2">
      <c r="A121" s="192">
        <f>Jahre!A130</f>
        <v>43282</v>
      </c>
      <c r="B121" s="247">
        <f t="shared" si="2"/>
        <v>121</v>
      </c>
      <c r="C121" s="50">
        <f>Jahre!B130</f>
        <v>0.70967741935483875</v>
      </c>
      <c r="D121" s="20">
        <f>Jahre!C130</f>
        <v>39574</v>
      </c>
      <c r="E121" s="21">
        <f>Jahre!D130</f>
        <v>662</v>
      </c>
      <c r="F121" s="21">
        <f>Jahre!E130</f>
        <v>30889</v>
      </c>
      <c r="G121" s="20">
        <f>Jahre!F130</f>
        <v>484</v>
      </c>
      <c r="H121" s="20">
        <f>Jahre!G130</f>
        <v>519</v>
      </c>
      <c r="I121" s="20">
        <f>Jahre!H130</f>
        <v>3722</v>
      </c>
      <c r="J121" s="21">
        <f>Jahre!I130</f>
        <v>797</v>
      </c>
      <c r="K121" s="21">
        <f>Jahre!J130</f>
        <v>585</v>
      </c>
      <c r="L121" s="21">
        <f>Jahre!K130</f>
        <v>1837</v>
      </c>
      <c r="M121" s="21">
        <f>Jahre!L130</f>
        <v>78</v>
      </c>
      <c r="N121" s="21">
        <f>Jahre!M130</f>
        <v>3219</v>
      </c>
      <c r="O121" s="21">
        <f>Jahre!N130</f>
        <v>3738</v>
      </c>
      <c r="P121" s="75">
        <f>Jahre!O130</f>
        <v>31373</v>
      </c>
      <c r="Q121" s="75">
        <f>Jahre!P130</f>
        <v>1382</v>
      </c>
      <c r="R121" s="75">
        <f>Jahre!Q130</f>
        <v>3219</v>
      </c>
      <c r="S121" s="202" t="str">
        <f>Jahre!R130</f>
        <v>31 GT  | ab 1.7.: Maut auf Bundesstraßen (ab 7,5t)</v>
      </c>
      <c r="U121"/>
      <c r="V121"/>
      <c r="W121"/>
      <c r="X121"/>
      <c r="Y121"/>
      <c r="Z121"/>
      <c r="AA121"/>
      <c r="AB121"/>
      <c r="AC121"/>
      <c r="AD121"/>
      <c r="AE121"/>
      <c r="AF121"/>
      <c r="AG121"/>
      <c r="AH121"/>
    </row>
    <row r="122" spans="1:34" s="200" customFormat="1" ht="12" customHeight="1" x14ac:dyDescent="0.2">
      <c r="A122" s="192">
        <f>Jahre!A131</f>
        <v>43313</v>
      </c>
      <c r="B122" s="247">
        <f t="shared" si="2"/>
        <v>122</v>
      </c>
      <c r="C122" s="50">
        <f>Jahre!B131</f>
        <v>0.74193548387096775</v>
      </c>
      <c r="D122" s="20">
        <f>Jahre!C131</f>
        <v>38339</v>
      </c>
      <c r="E122" s="21">
        <f>Jahre!D131</f>
        <v>612</v>
      </c>
      <c r="F122" s="21">
        <f>Jahre!E131</f>
        <v>30201</v>
      </c>
      <c r="G122" s="20">
        <f>Jahre!F131</f>
        <v>562</v>
      </c>
      <c r="H122" s="20">
        <f>Jahre!G131</f>
        <v>504</v>
      </c>
      <c r="I122" s="20">
        <f>Jahre!H131</f>
        <v>3590</v>
      </c>
      <c r="J122" s="21">
        <f>Jahre!I131</f>
        <v>737</v>
      </c>
      <c r="K122" s="21">
        <f>Jahre!J131</f>
        <v>502</v>
      </c>
      <c r="L122" s="21">
        <f>Jahre!K131</f>
        <v>1597</v>
      </c>
      <c r="M122" s="21">
        <f>Jahre!L131</f>
        <v>34</v>
      </c>
      <c r="N122" s="21">
        <f>Jahre!M131</f>
        <v>2836</v>
      </c>
      <c r="O122" s="21">
        <f>Jahre!N131</f>
        <v>3340</v>
      </c>
      <c r="P122" s="75">
        <f>Jahre!O131</f>
        <v>30763</v>
      </c>
      <c r="Q122" s="75">
        <f>Jahre!P131</f>
        <v>1239</v>
      </c>
      <c r="R122" s="75">
        <f>Jahre!Q131</f>
        <v>2836</v>
      </c>
      <c r="S122" s="202" t="str">
        <f>Jahre!R131</f>
        <v>31 GT</v>
      </c>
      <c r="U122"/>
      <c r="V122"/>
      <c r="W122"/>
      <c r="X122"/>
      <c r="Y122"/>
      <c r="Z122"/>
      <c r="AA122"/>
      <c r="AB122"/>
      <c r="AC122"/>
      <c r="AD122"/>
      <c r="AE122"/>
      <c r="AF122"/>
      <c r="AG122"/>
      <c r="AH122"/>
    </row>
    <row r="123" spans="1:34" s="200" customFormat="1" ht="12" customHeight="1" x14ac:dyDescent="0.2">
      <c r="A123" s="192">
        <f>Jahre!A132</f>
        <v>43344</v>
      </c>
      <c r="B123" s="247">
        <f t="shared" si="2"/>
        <v>123</v>
      </c>
      <c r="C123" s="50">
        <f>Jahre!B132</f>
        <v>0.66666666666666663</v>
      </c>
      <c r="D123" s="20">
        <f>Jahre!C132</f>
        <v>38054</v>
      </c>
      <c r="E123" s="21">
        <f>Jahre!D132</f>
        <v>547</v>
      </c>
      <c r="F123" s="21">
        <f>Jahre!E132</f>
        <v>29761</v>
      </c>
      <c r="G123" s="20">
        <f>Jahre!F132</f>
        <v>510</v>
      </c>
      <c r="H123" s="20">
        <f>Jahre!G132</f>
        <v>523</v>
      </c>
      <c r="I123" s="20">
        <f>Jahre!H132</f>
        <v>3600</v>
      </c>
      <c r="J123" s="21">
        <f>Jahre!I132</f>
        <v>751</v>
      </c>
      <c r="K123" s="21">
        <f>Jahre!J132</f>
        <v>539</v>
      </c>
      <c r="L123" s="21">
        <f>Jahre!K132</f>
        <v>1775</v>
      </c>
      <c r="M123" s="21">
        <f>Jahre!L132</f>
        <v>48</v>
      </c>
      <c r="N123" s="21">
        <f>Jahre!M132</f>
        <v>3065</v>
      </c>
      <c r="O123" s="20">
        <f>Jahre!N132</f>
        <v>3588</v>
      </c>
      <c r="P123" s="75">
        <f>Jahre!O132</f>
        <v>30271</v>
      </c>
      <c r="Q123" s="75">
        <f>Jahre!P132</f>
        <v>1290</v>
      </c>
      <c r="R123" s="75">
        <f>Jahre!Q132</f>
        <v>3065</v>
      </c>
      <c r="S123" s="202" t="str">
        <f>Jahre!R132</f>
        <v>30 GT</v>
      </c>
      <c r="U123"/>
      <c r="V123"/>
      <c r="W123"/>
      <c r="X123"/>
      <c r="Y123"/>
      <c r="Z123"/>
      <c r="AA123"/>
      <c r="AB123"/>
      <c r="AC123"/>
      <c r="AD123"/>
      <c r="AE123"/>
      <c r="AF123"/>
      <c r="AG123"/>
      <c r="AH123"/>
    </row>
    <row r="124" spans="1:34" s="200" customFormat="1" ht="12" customHeight="1" x14ac:dyDescent="0.2">
      <c r="A124" s="192">
        <f>Jahre!A133</f>
        <v>43374</v>
      </c>
      <c r="B124" s="247">
        <f t="shared" si="2"/>
        <v>124</v>
      </c>
      <c r="C124" s="50">
        <f>Jahre!B133</f>
        <v>0.70967741935483875</v>
      </c>
      <c r="D124" s="20">
        <f>Jahre!C133</f>
        <v>38033</v>
      </c>
      <c r="E124" s="21">
        <f>Jahre!D133</f>
        <v>330</v>
      </c>
      <c r="F124" s="21">
        <f>Jahre!E133</f>
        <v>29836</v>
      </c>
      <c r="G124" s="20">
        <f>Jahre!F133</f>
        <v>412</v>
      </c>
      <c r="H124" s="20">
        <f>Jahre!G133</f>
        <v>498</v>
      </c>
      <c r="I124" s="20">
        <f>Jahre!H133</f>
        <v>3602</v>
      </c>
      <c r="J124" s="21">
        <f>Jahre!I133</f>
        <v>809</v>
      </c>
      <c r="K124" s="21">
        <f>Jahre!J133</f>
        <v>590</v>
      </c>
      <c r="L124" s="21">
        <f>Jahre!K133</f>
        <v>1899</v>
      </c>
      <c r="M124" s="21">
        <f>Jahre!L133</f>
        <v>54</v>
      </c>
      <c r="N124" s="21">
        <f>Jahre!M133</f>
        <v>3298</v>
      </c>
      <c r="O124" s="20">
        <f>Jahre!N133</f>
        <v>3796</v>
      </c>
      <c r="P124" s="75">
        <f>Jahre!O133</f>
        <v>30248</v>
      </c>
      <c r="Q124" s="75">
        <f>Jahre!P133</f>
        <v>1399</v>
      </c>
      <c r="R124" s="75">
        <f>Jahre!Q133</f>
        <v>3298</v>
      </c>
      <c r="S124" s="202" t="str">
        <f>Jahre!R133</f>
        <v>31 GT</v>
      </c>
      <c r="U124"/>
      <c r="V124"/>
      <c r="W124"/>
      <c r="X124"/>
      <c r="Y124"/>
      <c r="Z124"/>
      <c r="AA124"/>
      <c r="AB124"/>
      <c r="AC124"/>
      <c r="AD124"/>
      <c r="AE124"/>
      <c r="AF124"/>
      <c r="AG124"/>
      <c r="AH124"/>
    </row>
    <row r="125" spans="1:34" s="200" customFormat="1" ht="12" customHeight="1" x14ac:dyDescent="0.2">
      <c r="A125" s="192">
        <f>Jahre!A134</f>
        <v>43405</v>
      </c>
      <c r="B125" s="247">
        <f t="shared" si="2"/>
        <v>125</v>
      </c>
      <c r="C125" s="50">
        <f>Jahre!B134</f>
        <v>0.7</v>
      </c>
      <c r="D125" s="20">
        <f>Jahre!C134</f>
        <v>34665</v>
      </c>
      <c r="E125" s="21">
        <f>Jahre!D134</f>
        <v>101</v>
      </c>
      <c r="F125" s="21">
        <f>Jahre!E134</f>
        <v>27782</v>
      </c>
      <c r="G125" s="20">
        <f>Jahre!F134</f>
        <v>298</v>
      </c>
      <c r="H125" s="20">
        <f>Jahre!G134</f>
        <v>114</v>
      </c>
      <c r="I125" s="20">
        <f>Jahre!H134</f>
        <v>3162</v>
      </c>
      <c r="J125" s="21">
        <f>Jahre!I134</f>
        <v>769</v>
      </c>
      <c r="K125" s="21">
        <f>Jahre!J134</f>
        <v>557</v>
      </c>
      <c r="L125" s="21">
        <f>Jahre!K134</f>
        <v>1862</v>
      </c>
      <c r="M125" s="21">
        <f>Jahre!L134</f>
        <v>23</v>
      </c>
      <c r="N125" s="21">
        <f>Jahre!M134</f>
        <v>3188</v>
      </c>
      <c r="O125" s="21">
        <f>Jahre!N134</f>
        <v>3302</v>
      </c>
      <c r="P125" s="75">
        <f>Jahre!O134</f>
        <v>28080</v>
      </c>
      <c r="Q125" s="75">
        <f>Jahre!P134</f>
        <v>1326</v>
      </c>
      <c r="R125" s="75">
        <f>Jahre!Q134</f>
        <v>3188</v>
      </c>
      <c r="S125" s="202">
        <f>Jahre!R134</f>
        <v>0</v>
      </c>
      <c r="U125"/>
      <c r="V125"/>
      <c r="W125"/>
      <c r="X125"/>
      <c r="Y125"/>
      <c r="Z125"/>
      <c r="AA125"/>
      <c r="AB125"/>
      <c r="AC125"/>
      <c r="AD125"/>
      <c r="AE125"/>
      <c r="AF125"/>
      <c r="AG125"/>
      <c r="AH125"/>
    </row>
    <row r="126" spans="1:34" s="200" customFormat="1" ht="12" customHeight="1" thickBot="1" x14ac:dyDescent="0.25">
      <c r="A126" s="193">
        <f>Jahre!A135</f>
        <v>43435</v>
      </c>
      <c r="B126" s="247">
        <f t="shared" si="2"/>
        <v>126</v>
      </c>
      <c r="C126" s="61">
        <f>Jahre!B135</f>
        <v>0.61290322580645162</v>
      </c>
      <c r="D126" s="110">
        <f>Jahre!C135</f>
        <v>0</v>
      </c>
      <c r="E126" s="111">
        <f>Jahre!D135</f>
        <v>0</v>
      </c>
      <c r="F126" s="111">
        <f>Jahre!E135</f>
        <v>0</v>
      </c>
      <c r="G126" s="110">
        <f>Jahre!F135</f>
        <v>0</v>
      </c>
      <c r="H126" s="110">
        <f>Jahre!G135</f>
        <v>0</v>
      </c>
      <c r="I126" s="110">
        <f>Jahre!H135</f>
        <v>0</v>
      </c>
      <c r="J126" s="111">
        <f>Jahre!I135</f>
        <v>0</v>
      </c>
      <c r="K126" s="111">
        <f>Jahre!J135</f>
        <v>0</v>
      </c>
      <c r="L126" s="136">
        <f>Jahre!K135</f>
        <v>0</v>
      </c>
      <c r="M126" s="111">
        <f>Jahre!L135</f>
        <v>0</v>
      </c>
      <c r="N126" s="111">
        <f>Jahre!M135</f>
        <v>0</v>
      </c>
      <c r="O126" s="111">
        <f>Jahre!N135</f>
        <v>0</v>
      </c>
      <c r="P126" s="101">
        <f>Jahre!O135</f>
        <v>0</v>
      </c>
      <c r="Q126" s="101">
        <f>Jahre!P135</f>
        <v>0</v>
      </c>
      <c r="R126" s="101">
        <f>Jahre!Q135</f>
        <v>0</v>
      </c>
      <c r="S126" s="204">
        <f>Jahre!R135</f>
        <v>0</v>
      </c>
      <c r="U126"/>
      <c r="V126"/>
      <c r="W126"/>
      <c r="X126"/>
      <c r="Y126"/>
      <c r="Z126"/>
      <c r="AA126"/>
      <c r="AB126"/>
      <c r="AC126"/>
      <c r="AD126"/>
      <c r="AE126"/>
      <c r="AF126"/>
      <c r="AG126"/>
      <c r="AH126"/>
    </row>
    <row r="127" spans="1:34" ht="12.75" thickTop="1" x14ac:dyDescent="0.2">
      <c r="C127" s="150"/>
      <c r="R127" s="150"/>
      <c r="U127"/>
      <c r="V127"/>
      <c r="W127"/>
      <c r="X127"/>
      <c r="Y127"/>
      <c r="Z127"/>
      <c r="AA127"/>
      <c r="AB127"/>
      <c r="AC127"/>
      <c r="AD127"/>
      <c r="AE127"/>
      <c r="AF127"/>
      <c r="AG127"/>
      <c r="AH127"/>
    </row>
    <row r="128" spans="1:34" x14ac:dyDescent="0.2">
      <c r="C128" s="150"/>
      <c r="R128" s="150"/>
      <c r="U128"/>
      <c r="V128"/>
      <c r="W128"/>
      <c r="X128"/>
      <c r="Y128"/>
      <c r="Z128"/>
      <c r="AA128"/>
      <c r="AB128"/>
      <c r="AC128"/>
      <c r="AD128"/>
      <c r="AE128"/>
      <c r="AF128"/>
      <c r="AG128"/>
      <c r="AH128"/>
    </row>
    <row r="129" spans="3:34" x14ac:dyDescent="0.2">
      <c r="C129" s="150"/>
      <c r="R129" s="150"/>
      <c r="U129"/>
      <c r="V129"/>
      <c r="W129"/>
      <c r="X129"/>
      <c r="Y129"/>
      <c r="Z129"/>
      <c r="AA129"/>
      <c r="AB129"/>
      <c r="AC129"/>
      <c r="AD129"/>
      <c r="AE129"/>
      <c r="AF129"/>
      <c r="AG129"/>
      <c r="AH129"/>
    </row>
    <row r="130" spans="3:34" x14ac:dyDescent="0.2">
      <c r="C130" s="150"/>
      <c r="R130" s="150"/>
      <c r="U130"/>
      <c r="V130"/>
      <c r="W130"/>
      <c r="X130"/>
      <c r="Y130"/>
      <c r="Z130"/>
      <c r="AA130"/>
      <c r="AB130"/>
      <c r="AC130"/>
      <c r="AD130"/>
      <c r="AE130"/>
      <c r="AF130"/>
      <c r="AG130"/>
      <c r="AH130"/>
    </row>
    <row r="131" spans="3:34" x14ac:dyDescent="0.2">
      <c r="C131" s="150"/>
      <c r="R131" s="150"/>
      <c r="U131"/>
      <c r="V131"/>
      <c r="W131"/>
      <c r="X131"/>
      <c r="Y131"/>
      <c r="Z131"/>
      <c r="AA131"/>
      <c r="AB131"/>
      <c r="AC131"/>
      <c r="AD131"/>
      <c r="AE131"/>
      <c r="AF131"/>
      <c r="AG131"/>
      <c r="AH131"/>
    </row>
    <row r="132" spans="3:34" x14ac:dyDescent="0.2">
      <c r="C132" s="150"/>
      <c r="P132"/>
      <c r="Q132"/>
      <c r="R132"/>
    </row>
    <row r="133" spans="3:34" x14ac:dyDescent="0.2">
      <c r="P133"/>
      <c r="Q133"/>
      <c r="R133"/>
    </row>
    <row r="134" spans="3:34" x14ac:dyDescent="0.2">
      <c r="P134"/>
      <c r="Q134"/>
      <c r="R134"/>
    </row>
    <row r="135" spans="3:34" x14ac:dyDescent="0.2">
      <c r="P135"/>
      <c r="Q135"/>
      <c r="R135"/>
    </row>
    <row r="136" spans="3:34" x14ac:dyDescent="0.2">
      <c r="P136"/>
      <c r="Q136"/>
      <c r="R136"/>
    </row>
    <row r="137" spans="3:34" x14ac:dyDescent="0.2">
      <c r="P137"/>
      <c r="Q137"/>
      <c r="R137"/>
    </row>
    <row r="138" spans="3:34" x14ac:dyDescent="0.2">
      <c r="P138"/>
      <c r="Q138"/>
      <c r="R138"/>
    </row>
    <row r="139" spans="3:34" x14ac:dyDescent="0.2">
      <c r="P139"/>
      <c r="Q139"/>
      <c r="R139"/>
    </row>
    <row r="140" spans="3:34" x14ac:dyDescent="0.2">
      <c r="P140"/>
      <c r="Q140"/>
      <c r="R140"/>
    </row>
    <row r="141" spans="3:34" x14ac:dyDescent="0.2">
      <c r="P141"/>
      <c r="Q141"/>
      <c r="R141"/>
    </row>
    <row r="142" spans="3:34" x14ac:dyDescent="0.2">
      <c r="P142"/>
      <c r="Q142"/>
      <c r="R142"/>
    </row>
    <row r="143" spans="3:34" x14ac:dyDescent="0.2">
      <c r="P143"/>
      <c r="Q143"/>
      <c r="R143"/>
    </row>
  </sheetData>
  <autoFilter ref="A6:S126"/>
  <mergeCells count="4">
    <mergeCell ref="A2:M2"/>
    <mergeCell ref="A4:O4"/>
    <mergeCell ref="P4:R4"/>
    <mergeCell ref="S62:S64"/>
  </mergeCells>
  <printOptions horizontalCentered="1" verticalCentered="1"/>
  <pageMargins left="0.23622047244094491" right="0.23622047244094491" top="0.19685039370078741" bottom="0.15748031496062992" header="0" footer="0"/>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39"/>
  <sheetViews>
    <sheetView zoomScale="80" zoomScaleNormal="80" zoomScaleSheetLayoutView="100" workbookViewId="0">
      <pane xSplit="1" ySplit="6" topLeftCell="E108" activePane="bottomRight" state="frozenSplit"/>
      <selection pane="topRight" activeCell="L1" sqref="L1"/>
      <selection pane="bottomLeft" activeCell="A14" sqref="A14"/>
      <selection pane="bottomRight" activeCell="U16" sqref="U16"/>
    </sheetView>
  </sheetViews>
  <sheetFormatPr baseColWidth="10" defaultColWidth="11.7109375" defaultRowHeight="12" x14ac:dyDescent="0.2"/>
  <cols>
    <col min="1" max="1" width="17" style="150" customWidth="1"/>
    <col min="2" max="2" width="6.7109375" style="205" customWidth="1"/>
    <col min="3" max="3" width="8.7109375" style="150" customWidth="1"/>
    <col min="4" max="4" width="7.7109375" style="150" customWidth="1"/>
    <col min="5" max="5" width="8.7109375" style="156" customWidth="1"/>
    <col min="6" max="10" width="7.7109375" style="150" customWidth="1"/>
    <col min="11" max="11" width="7.7109375" style="156" customWidth="1"/>
    <col min="12" max="12" width="7.7109375" style="150" customWidth="1"/>
    <col min="13" max="13" width="7.7109375" style="156" customWidth="1"/>
    <col min="14" max="16" width="7.7109375" style="150" customWidth="1"/>
    <col min="17" max="17" width="7.7109375" style="156" customWidth="1"/>
    <col min="18" max="18" width="32.42578125" style="150" customWidth="1"/>
    <col min="19" max="20" width="11.7109375" style="150" customWidth="1"/>
    <col min="21" max="21" width="11.7109375" style="150"/>
    <col min="22" max="23" width="11.7109375" style="150" customWidth="1"/>
    <col min="24" max="16384" width="11.7109375" style="150"/>
  </cols>
  <sheetData>
    <row r="1" spans="1:25" ht="15.75" x14ac:dyDescent="0.25">
      <c r="A1" s="147" t="s">
        <v>6</v>
      </c>
      <c r="B1" s="147"/>
      <c r="C1" s="147"/>
      <c r="D1" s="147"/>
      <c r="E1" s="147"/>
      <c r="F1" s="147"/>
      <c r="G1" s="147"/>
      <c r="H1" s="147"/>
      <c r="I1" s="147"/>
      <c r="J1" s="147"/>
      <c r="K1" s="147"/>
      <c r="L1" s="147"/>
      <c r="M1" s="147"/>
      <c r="N1" s="148"/>
      <c r="O1" s="148"/>
      <c r="P1" s="148"/>
      <c r="Q1" s="149"/>
      <c r="R1" s="51" t="e">
        <f>TEXT(MONAT,"MMM / JJ")</f>
        <v>#NAME?</v>
      </c>
    </row>
    <row r="2" spans="1:25" ht="15" x14ac:dyDescent="0.2">
      <c r="A2" s="333" t="s">
        <v>38</v>
      </c>
      <c r="B2" s="333"/>
      <c r="C2" s="333"/>
      <c r="D2" s="333"/>
      <c r="E2" s="333"/>
      <c r="F2" s="333"/>
      <c r="G2" s="333"/>
      <c r="H2" s="333"/>
      <c r="I2" s="333"/>
      <c r="J2" s="333"/>
      <c r="K2" s="333"/>
      <c r="L2" s="333"/>
      <c r="M2" s="151"/>
      <c r="N2" s="151"/>
      <c r="O2" s="151"/>
      <c r="P2" s="151"/>
      <c r="Q2" s="152"/>
      <c r="R2" s="153"/>
    </row>
    <row r="3" spans="1:25" ht="12" customHeight="1" thickBot="1" x14ac:dyDescent="0.25">
      <c r="A3" s="154"/>
      <c r="B3" s="155"/>
      <c r="L3" s="157"/>
      <c r="M3" s="158"/>
      <c r="N3" s="159"/>
      <c r="O3" s="159"/>
      <c r="P3" s="159"/>
    </row>
    <row r="4" spans="1:25" x14ac:dyDescent="0.2">
      <c r="A4" s="334" t="s">
        <v>10</v>
      </c>
      <c r="B4" s="334"/>
      <c r="C4" s="334"/>
      <c r="D4" s="334"/>
      <c r="E4" s="334"/>
      <c r="F4" s="334"/>
      <c r="G4" s="334"/>
      <c r="H4" s="334"/>
      <c r="I4" s="334"/>
      <c r="J4" s="334"/>
      <c r="K4" s="334"/>
      <c r="L4" s="334"/>
      <c r="M4" s="334"/>
      <c r="N4" s="334"/>
      <c r="O4" s="335" t="s">
        <v>11</v>
      </c>
      <c r="P4" s="336"/>
      <c r="Q4" s="337"/>
      <c r="R4" s="160" t="s">
        <v>7</v>
      </c>
    </row>
    <row r="5" spans="1:25" s="7" customFormat="1" ht="12.75" thickBot="1" x14ac:dyDescent="0.25">
      <c r="A5" s="161">
        <f t="shared" ref="A5:R5" si="0">COLUMN(A5)</f>
        <v>1</v>
      </c>
      <c r="B5" s="162">
        <f t="shared" si="0"/>
        <v>2</v>
      </c>
      <c r="C5" s="162">
        <f t="shared" si="0"/>
        <v>3</v>
      </c>
      <c r="D5" s="162">
        <f t="shared" si="0"/>
        <v>4</v>
      </c>
      <c r="E5" s="163">
        <f t="shared" si="0"/>
        <v>5</v>
      </c>
      <c r="F5" s="162">
        <f t="shared" si="0"/>
        <v>6</v>
      </c>
      <c r="G5" s="162">
        <f t="shared" si="0"/>
        <v>7</v>
      </c>
      <c r="H5" s="162">
        <f t="shared" si="0"/>
        <v>8</v>
      </c>
      <c r="I5" s="163">
        <f t="shared" si="0"/>
        <v>9</v>
      </c>
      <c r="J5" s="163">
        <f t="shared" si="0"/>
        <v>10</v>
      </c>
      <c r="K5" s="163">
        <f t="shared" si="0"/>
        <v>11</v>
      </c>
      <c r="L5" s="163">
        <f t="shared" si="0"/>
        <v>12</v>
      </c>
      <c r="M5" s="163">
        <f t="shared" si="0"/>
        <v>13</v>
      </c>
      <c r="N5" s="164">
        <f t="shared" si="0"/>
        <v>14</v>
      </c>
      <c r="O5" s="165">
        <f t="shared" si="0"/>
        <v>15</v>
      </c>
      <c r="P5" s="163">
        <f t="shared" si="0"/>
        <v>16</v>
      </c>
      <c r="Q5" s="166">
        <f t="shared" si="0"/>
        <v>17</v>
      </c>
      <c r="R5" s="167">
        <f t="shared" si="0"/>
        <v>18</v>
      </c>
      <c r="U5" s="150"/>
      <c r="V5" s="150"/>
      <c r="W5" s="150"/>
      <c r="X5" s="150"/>
      <c r="Y5" s="150"/>
    </row>
    <row r="6" spans="1:25" s="176" customFormat="1" ht="57.95" customHeight="1" thickBot="1" x14ac:dyDescent="0.25">
      <c r="A6" s="168" t="str">
        <f>Jahre!A6</f>
        <v>Monat</v>
      </c>
      <c r="B6" s="168" t="str">
        <f>Jahre!B6</f>
        <v>Anteil Arbeits-tage</v>
      </c>
      <c r="C6" s="169" t="str">
        <f>Jahre!C6</f>
        <v>KFZ</v>
      </c>
      <c r="D6" s="169" t="str">
        <f>Jahre!D6</f>
        <v>Mot</v>
      </c>
      <c r="E6" s="170" t="str">
        <f>Jahre!E6</f>
        <v>PKW</v>
      </c>
      <c r="F6" s="169" t="str">
        <f>Jahre!F6</f>
        <v>PKW
mit An- hänger</v>
      </c>
      <c r="G6" s="169" t="str">
        <f>Jahre!G6</f>
        <v>Bus</v>
      </c>
      <c r="H6" s="169" t="str">
        <f>Jahre!H6</f>
        <v>Lfw (&lt;=3,5t)</v>
      </c>
      <c r="I6" s="170" t="str">
        <f>Jahre!I6</f>
        <v>LKW
ohne An- hänger</v>
      </c>
      <c r="J6" s="170" t="str">
        <f>Jahre!J6</f>
        <v>LKW
mit An- hänger</v>
      </c>
      <c r="K6" s="170" t="str">
        <f>Jahre!K6</f>
        <v>Sattel- züge</v>
      </c>
      <c r="L6" s="170" t="str">
        <f>Jahre!L6</f>
        <v>Sonst nicht klassif.</v>
      </c>
      <c r="M6" s="170" t="str">
        <f>Jahre!M6</f>
        <v xml:space="preserve">SGV
 = 9 bis 11
</v>
      </c>
      <c r="N6" s="171" t="str">
        <f>Jahre!N6</f>
        <v>SV
 = 13 +  7</v>
      </c>
      <c r="O6" s="172" t="s">
        <v>43</v>
      </c>
      <c r="P6" s="173" t="str">
        <f>Jahre!P6</f>
        <v>LKW
= 8 + 9</v>
      </c>
      <c r="Q6" s="174" t="str">
        <f>Jahre!Q6</f>
        <v>LKW + Sattel- züge
= 11 + 16</v>
      </c>
      <c r="R6" s="175"/>
      <c r="U6" s="150"/>
      <c r="V6" s="150"/>
      <c r="W6" s="150"/>
      <c r="X6" s="150"/>
      <c r="Y6" s="150"/>
    </row>
    <row r="7" spans="1:25" s="179" customFormat="1" x14ac:dyDescent="0.2">
      <c r="A7" s="177">
        <f>Jahre!A7</f>
        <v>39814</v>
      </c>
      <c r="B7" s="50">
        <f>Jahre!B7</f>
        <v>0.64516129032258063</v>
      </c>
      <c r="C7" s="44"/>
      <c r="D7" s="44"/>
      <c r="E7" s="45"/>
      <c r="F7" s="44"/>
      <c r="G7" s="44"/>
      <c r="H7" s="44"/>
      <c r="I7" s="45"/>
      <c r="J7" s="45"/>
      <c r="K7" s="45"/>
      <c r="L7" s="45"/>
      <c r="M7" s="45"/>
      <c r="N7" s="71"/>
      <c r="O7" s="75"/>
      <c r="P7" s="75"/>
      <c r="Q7" s="75"/>
      <c r="R7" s="178" t="str">
        <f>Jahre!R7</f>
        <v>31 GT</v>
      </c>
      <c r="U7" s="150"/>
      <c r="V7" s="150"/>
      <c r="W7" s="150"/>
      <c r="X7" s="150"/>
      <c r="Y7" s="150"/>
    </row>
    <row r="8" spans="1:25" s="181" customFormat="1" x14ac:dyDescent="0.2">
      <c r="A8" s="180">
        <f>Jahre!A8</f>
        <v>39845</v>
      </c>
      <c r="B8" s="50">
        <f>Jahre!B8</f>
        <v>0.7142857142857143</v>
      </c>
      <c r="C8" s="16"/>
      <c r="D8" s="16"/>
      <c r="E8" s="17"/>
      <c r="F8" s="16"/>
      <c r="G8" s="16"/>
      <c r="H8" s="16"/>
      <c r="I8" s="17"/>
      <c r="J8" s="17"/>
      <c r="K8" s="17"/>
      <c r="L8" s="17"/>
      <c r="M8" s="17"/>
      <c r="N8" s="72"/>
      <c r="O8" s="75"/>
      <c r="P8" s="75"/>
      <c r="Q8" s="75"/>
      <c r="R8" s="253" t="str">
        <f>Jahre!R8</f>
        <v>28 GT</v>
      </c>
      <c r="U8" s="150"/>
      <c r="V8" s="150"/>
      <c r="W8" s="150"/>
      <c r="X8" s="150"/>
      <c r="Y8" s="150"/>
    </row>
    <row r="9" spans="1:25" s="181" customFormat="1" x14ac:dyDescent="0.2">
      <c r="A9" s="180">
        <f>Jahre!A9</f>
        <v>39873</v>
      </c>
      <c r="B9" s="50">
        <f>Jahre!B9</f>
        <v>0.70967741935483875</v>
      </c>
      <c r="C9" s="16"/>
      <c r="D9" s="16"/>
      <c r="E9" s="17"/>
      <c r="F9" s="16"/>
      <c r="G9" s="16"/>
      <c r="H9" s="16"/>
      <c r="I9" s="17"/>
      <c r="J9" s="17"/>
      <c r="K9" s="17"/>
      <c r="L9" s="17"/>
      <c r="M9" s="17"/>
      <c r="N9" s="72"/>
      <c r="O9" s="75"/>
      <c r="P9" s="75"/>
      <c r="Q9" s="75"/>
      <c r="R9" s="253" t="str">
        <f>Jahre!R9</f>
        <v>26 GT</v>
      </c>
      <c r="U9" s="150"/>
      <c r="V9" s="150"/>
      <c r="W9" s="150"/>
      <c r="X9" s="150"/>
      <c r="Y9" s="150"/>
    </row>
    <row r="10" spans="1:25" s="181" customFormat="1" x14ac:dyDescent="0.2">
      <c r="A10" s="180">
        <f>Jahre!A10</f>
        <v>39904</v>
      </c>
      <c r="B10" s="50">
        <f>Jahre!B10</f>
        <v>0.66666666666666663</v>
      </c>
      <c r="C10" s="16"/>
      <c r="D10" s="16"/>
      <c r="E10" s="17"/>
      <c r="F10" s="16"/>
      <c r="G10" s="16"/>
      <c r="H10" s="16"/>
      <c r="I10" s="17"/>
      <c r="J10" s="17"/>
      <c r="K10" s="17"/>
      <c r="L10" s="17"/>
      <c r="M10" s="17"/>
      <c r="N10" s="72"/>
      <c r="O10" s="75"/>
      <c r="P10" s="75"/>
      <c r="Q10" s="75"/>
      <c r="R10" s="253" t="str">
        <f>Jahre!R10</f>
        <v>30 GT</v>
      </c>
      <c r="U10" s="150"/>
      <c r="V10" s="150"/>
      <c r="W10" s="150"/>
      <c r="X10" s="150"/>
      <c r="Y10" s="150"/>
    </row>
    <row r="11" spans="1:25" s="179" customFormat="1" x14ac:dyDescent="0.2">
      <c r="A11" s="182">
        <f>Jahre!A11</f>
        <v>39934</v>
      </c>
      <c r="B11" s="50">
        <f>Jahre!B11</f>
        <v>0.61290322580645162</v>
      </c>
      <c r="C11" s="14"/>
      <c r="D11" s="14"/>
      <c r="E11" s="15"/>
      <c r="F11" s="14"/>
      <c r="G11" s="14"/>
      <c r="H11" s="14"/>
      <c r="I11" s="15"/>
      <c r="J11" s="15"/>
      <c r="K11" s="15"/>
      <c r="L11" s="15"/>
      <c r="M11" s="15"/>
      <c r="N11" s="73"/>
      <c r="O11" s="75"/>
      <c r="P11" s="75"/>
      <c r="Q11" s="75"/>
      <c r="R11" s="253" t="str">
        <f>Jahre!R11</f>
        <v>31 GT</v>
      </c>
      <c r="U11" s="150"/>
      <c r="V11" s="150"/>
      <c r="W11" s="150"/>
      <c r="X11" s="150"/>
      <c r="Y11" s="150"/>
    </row>
    <row r="12" spans="1:25" s="179" customFormat="1" x14ac:dyDescent="0.2">
      <c r="A12" s="182">
        <f>Jahre!A12</f>
        <v>39965</v>
      </c>
      <c r="B12" s="50">
        <f>Jahre!B12</f>
        <v>0.66666666666666663</v>
      </c>
      <c r="C12" s="14"/>
      <c r="D12" s="14"/>
      <c r="E12" s="15"/>
      <c r="F12" s="14"/>
      <c r="G12" s="14"/>
      <c r="H12" s="14"/>
      <c r="I12" s="15"/>
      <c r="J12" s="15"/>
      <c r="K12" s="15"/>
      <c r="L12" s="15"/>
      <c r="M12" s="15"/>
      <c r="N12" s="73"/>
      <c r="O12" s="75"/>
      <c r="P12" s="75"/>
      <c r="Q12" s="75"/>
      <c r="R12" s="253" t="str">
        <f>Jahre!R12</f>
        <v>30 GT</v>
      </c>
      <c r="U12" s="150"/>
      <c r="V12" s="150"/>
      <c r="W12" s="150"/>
      <c r="X12" s="150"/>
      <c r="Y12" s="150"/>
    </row>
    <row r="13" spans="1:25" s="179" customFormat="1" ht="12" customHeight="1" x14ac:dyDescent="0.2">
      <c r="A13" s="182">
        <f>Jahre!A13</f>
        <v>39995</v>
      </c>
      <c r="B13" s="50">
        <f>Jahre!B13</f>
        <v>0.74193548387096775</v>
      </c>
      <c r="C13" s="14"/>
      <c r="D13" s="14"/>
      <c r="E13" s="15"/>
      <c r="F13" s="14"/>
      <c r="G13" s="14"/>
      <c r="H13" s="14"/>
      <c r="I13" s="15"/>
      <c r="J13" s="15"/>
      <c r="K13" s="15"/>
      <c r="L13" s="15"/>
      <c r="M13" s="15"/>
      <c r="N13" s="73"/>
      <c r="O13" s="75"/>
      <c r="P13" s="75"/>
      <c r="Q13" s="75"/>
      <c r="R13" s="183" t="str">
        <f>Jahre!R13</f>
        <v>31 GT</v>
      </c>
      <c r="U13" s="150"/>
      <c r="V13" s="150"/>
      <c r="W13" s="150"/>
      <c r="X13" s="150"/>
      <c r="Y13" s="150"/>
    </row>
    <row r="14" spans="1:25" s="179" customFormat="1" x14ac:dyDescent="0.2">
      <c r="A14" s="182">
        <f>Jahre!A14</f>
        <v>40026</v>
      </c>
      <c r="B14" s="50">
        <f>Jahre!B14</f>
        <v>0.67741935483870963</v>
      </c>
      <c r="C14" s="14"/>
      <c r="D14" s="14"/>
      <c r="E14" s="15"/>
      <c r="F14" s="14"/>
      <c r="G14" s="14"/>
      <c r="H14" s="14"/>
      <c r="I14" s="15"/>
      <c r="J14" s="15"/>
      <c r="K14" s="15"/>
      <c r="L14" s="15"/>
      <c r="M14" s="15"/>
      <c r="N14" s="73"/>
      <c r="O14" s="75"/>
      <c r="P14" s="75"/>
      <c r="Q14" s="75"/>
      <c r="R14" s="183" t="str">
        <f>Jahre!R14</f>
        <v>31 GT</v>
      </c>
      <c r="U14" s="150"/>
      <c r="V14" s="150"/>
      <c r="W14" s="150"/>
      <c r="X14" s="150"/>
      <c r="Y14" s="150"/>
    </row>
    <row r="15" spans="1:25" s="179" customFormat="1" x14ac:dyDescent="0.2">
      <c r="A15" s="184">
        <f>Jahre!A15</f>
        <v>40057</v>
      </c>
      <c r="B15" s="50">
        <f>Jahre!B15</f>
        <v>0.73333333333333328</v>
      </c>
      <c r="C15" s="14"/>
      <c r="D15" s="14"/>
      <c r="E15" s="15"/>
      <c r="F15" s="14"/>
      <c r="G15" s="14"/>
      <c r="H15" s="14"/>
      <c r="I15" s="15"/>
      <c r="J15" s="15"/>
      <c r="K15" s="15"/>
      <c r="L15" s="15"/>
      <c r="M15" s="15"/>
      <c r="N15" s="73"/>
      <c r="O15" s="75"/>
      <c r="P15" s="75"/>
      <c r="Q15" s="75"/>
      <c r="R15" s="183" t="str">
        <f>Jahre!R15</f>
        <v>30 GT</v>
      </c>
      <c r="S15" s="185"/>
      <c r="U15" s="150"/>
      <c r="V15" s="150"/>
      <c r="W15" s="150"/>
      <c r="X15" s="150"/>
      <c r="Y15" s="150"/>
    </row>
    <row r="16" spans="1:25" s="179" customFormat="1" x14ac:dyDescent="0.2">
      <c r="A16" s="182">
        <f>Jahre!A16</f>
        <v>40087</v>
      </c>
      <c r="B16" s="50">
        <f>Jahre!B16</f>
        <v>0.70967741935483875</v>
      </c>
      <c r="C16" s="14"/>
      <c r="D16" s="14"/>
      <c r="E16" s="15"/>
      <c r="F16" s="14"/>
      <c r="G16" s="14"/>
      <c r="H16" s="14"/>
      <c r="I16" s="15"/>
      <c r="J16" s="15"/>
      <c r="K16" s="15"/>
      <c r="L16" s="15"/>
      <c r="M16" s="15"/>
      <c r="N16" s="73"/>
      <c r="O16" s="75"/>
      <c r="P16" s="75"/>
      <c r="Q16" s="75"/>
      <c r="R16" s="183" t="str">
        <f>Jahre!R16</f>
        <v>31 GT</v>
      </c>
      <c r="U16" s="150"/>
      <c r="V16" s="150"/>
      <c r="W16" s="150"/>
      <c r="X16" s="150"/>
      <c r="Y16" s="150"/>
    </row>
    <row r="17" spans="1:25" s="179" customFormat="1" x14ac:dyDescent="0.2">
      <c r="A17" s="184">
        <f>Jahre!A17</f>
        <v>40118</v>
      </c>
      <c r="B17" s="50">
        <f>Jahre!B17</f>
        <v>0.7</v>
      </c>
      <c r="C17" s="14"/>
      <c r="D17" s="14"/>
      <c r="E17" s="15"/>
      <c r="F17" s="15"/>
      <c r="G17" s="15"/>
      <c r="H17" s="15"/>
      <c r="I17" s="15"/>
      <c r="J17" s="15"/>
      <c r="K17" s="15"/>
      <c r="L17" s="15"/>
      <c r="M17" s="15"/>
      <c r="N17" s="73"/>
      <c r="O17" s="75"/>
      <c r="P17" s="75"/>
      <c r="Q17" s="75"/>
      <c r="R17" s="183" t="str">
        <f>Jahre!R17</f>
        <v>30 GT</v>
      </c>
      <c r="U17" s="150"/>
      <c r="V17" s="150"/>
      <c r="W17" s="150"/>
      <c r="X17" s="150"/>
      <c r="Y17" s="150"/>
    </row>
    <row r="18" spans="1:25" s="179" customFormat="1" ht="12.75" customHeight="1" thickBot="1" x14ac:dyDescent="0.25">
      <c r="A18" s="186">
        <f>Jahre!A18</f>
        <v>40148</v>
      </c>
      <c r="B18" s="61">
        <f>Jahre!B18</f>
        <v>0.70967741935483875</v>
      </c>
      <c r="C18" s="62">
        <f>SUBTOTAL(1,Monate!D7:D18)</f>
        <v>33754.583333333336</v>
      </c>
      <c r="D18" s="62">
        <f>SUBTOTAL(1,Monate!E7:E18)</f>
        <v>318.58333333333331</v>
      </c>
      <c r="E18" s="63">
        <f>SUBTOTAL(1,Monate!F7:F18)</f>
        <v>28241.833333333332</v>
      </c>
      <c r="F18" s="63">
        <f>SUBTOTAL(1,Monate!G7:G18)</f>
        <v>349.66666666666669</v>
      </c>
      <c r="G18" s="63">
        <f>SUBTOTAL(1,Monate!H7:H18)</f>
        <v>98.166666666666671</v>
      </c>
      <c r="H18" s="63">
        <f>SUBTOTAL(1,Monate!I7:I18)</f>
        <v>2289.75</v>
      </c>
      <c r="I18" s="63">
        <f>SUBTOTAL(1,Monate!J7:J18)</f>
        <v>833.41666666666663</v>
      </c>
      <c r="J18" s="63">
        <f>SUBTOTAL(1,Monate!K7:K18)</f>
        <v>496.83333333333331</v>
      </c>
      <c r="K18" s="63">
        <f>SUBTOTAL(1,Monate!L7:L18)</f>
        <v>1075.1666666666667</v>
      </c>
      <c r="L18" s="63">
        <f>SUBTOTAL(1,Monate!M7:M18)</f>
        <v>50.583333333333336</v>
      </c>
      <c r="M18" s="63">
        <f>SUBTOTAL(1,Monate!N7:N18)</f>
        <v>2405.4166666666665</v>
      </c>
      <c r="N18" s="63">
        <f>SUBTOTAL(1,Monate!O7:O18)</f>
        <v>2503.5</v>
      </c>
      <c r="O18" s="101">
        <f>SUBTOTAL(1,Monate!P7:P18)/10</f>
        <v>2859.15</v>
      </c>
      <c r="P18" s="101">
        <f>SUBTOTAL(1,Monate!Q7:Q18)</f>
        <v>1330.25</v>
      </c>
      <c r="Q18" s="101">
        <f>SUBTOTAL(1,Monate!R7:R18)</f>
        <v>2405.4166666666665</v>
      </c>
      <c r="R18" s="187" t="str">
        <f>Jahre!R18</f>
        <v>31 GT</v>
      </c>
      <c r="U18" s="150"/>
      <c r="V18" s="150"/>
      <c r="W18" s="150"/>
      <c r="X18" s="150"/>
      <c r="Y18" s="150"/>
    </row>
    <row r="19" spans="1:25" ht="12.75" thickTop="1" x14ac:dyDescent="0.2">
      <c r="A19" s="188">
        <f>Jahre!A20</f>
        <v>40179</v>
      </c>
      <c r="B19" s="50">
        <f>Jahre!B20</f>
        <v>0.61290322580645162</v>
      </c>
      <c r="C19" s="18">
        <f>SUBTOTAL(1,Monate!D8:D19)</f>
        <v>33628</v>
      </c>
      <c r="D19" s="18">
        <f>SUBTOTAL(1,Monate!E8:E19)</f>
        <v>317.33333333333331</v>
      </c>
      <c r="E19" s="19">
        <f>SUBTOTAL(1,Monate!F8:F19)</f>
        <v>28134.833333333332</v>
      </c>
      <c r="F19" s="18">
        <f>SUBTOTAL(1,Monate!G8:G19)</f>
        <v>347.91666666666669</v>
      </c>
      <c r="G19" s="18">
        <f>SUBTOTAL(1,Monate!H8:H19)</f>
        <v>97.833333333333329</v>
      </c>
      <c r="H19" s="18">
        <f>SUBTOTAL(1,Monate!I8:I19)</f>
        <v>2277.4166666666665</v>
      </c>
      <c r="I19" s="19">
        <f>SUBTOTAL(1,Monate!J8:J19)</f>
        <v>834.41666666666663</v>
      </c>
      <c r="J19" s="19">
        <f>SUBTOTAL(1,Monate!K8:K19)</f>
        <v>494.08333333333331</v>
      </c>
      <c r="K19" s="19">
        <f>SUBTOTAL(1,Monate!L8:L19)</f>
        <v>1073.75</v>
      </c>
      <c r="L19" s="19">
        <f>SUBTOTAL(1,Monate!M8:M19)</f>
        <v>49.75</v>
      </c>
      <c r="M19" s="19">
        <f>SUBTOTAL(1,Monate!N8:N19)</f>
        <v>2402.3333333333335</v>
      </c>
      <c r="N19" s="76">
        <f>SUBTOTAL(1,Monate!O8:O19)</f>
        <v>2500.1666666666665</v>
      </c>
      <c r="O19" s="75">
        <f>SUBTOTAL(1,Monate!P8:P19)/10</f>
        <v>2848.2750000000001</v>
      </c>
      <c r="P19" s="75">
        <f>SUBTOTAL(1,Monate!Q8:Q19)</f>
        <v>1328.5</v>
      </c>
      <c r="Q19" s="75">
        <f>SUBTOTAL(1,Monate!R8:R19)</f>
        <v>2402.25</v>
      </c>
      <c r="R19" s="189" t="str">
        <f>Jahre!R20</f>
        <v>31 GT</v>
      </c>
    </row>
    <row r="20" spans="1:25" x14ac:dyDescent="0.2">
      <c r="A20" s="190">
        <f>Jahre!A21</f>
        <v>40210</v>
      </c>
      <c r="B20" s="50">
        <f>Jahre!B21</f>
        <v>0.7142857142857143</v>
      </c>
      <c r="C20" s="18">
        <f>SUBTOTAL(1,Monate!D9:D20)</f>
        <v>33671.416666666664</v>
      </c>
      <c r="D20" s="18">
        <f>SUBTOTAL(1,Monate!E9:E20)</f>
        <v>317.41666666666669</v>
      </c>
      <c r="E20" s="19">
        <f>SUBTOTAL(1,Monate!F9:F20)</f>
        <v>28171.083333333332</v>
      </c>
      <c r="F20" s="18">
        <f>SUBTOTAL(1,Monate!G9:G20)</f>
        <v>348</v>
      </c>
      <c r="G20" s="18">
        <f>SUBTOTAL(1,Monate!H9:H20)</f>
        <v>97.583333333333329</v>
      </c>
      <c r="H20" s="18">
        <f>SUBTOTAL(1,Monate!I9:I20)</f>
        <v>2275</v>
      </c>
      <c r="I20" s="19">
        <f>SUBTOTAL(1,Monate!J9:J20)</f>
        <v>840.58333333333337</v>
      </c>
      <c r="J20" s="19">
        <f>SUBTOTAL(1,Monate!K9:K20)</f>
        <v>492.75</v>
      </c>
      <c r="K20" s="19">
        <f>SUBTOTAL(1,Monate!L9:L20)</f>
        <v>1078.4166666666667</v>
      </c>
      <c r="L20" s="19">
        <f>SUBTOTAL(1,Monate!M9:M20)</f>
        <v>49.916666666666664</v>
      </c>
      <c r="M20" s="19">
        <f>SUBTOTAL(1,Monate!N9:N20)</f>
        <v>2411.9166666666665</v>
      </c>
      <c r="N20" s="76">
        <f>SUBTOTAL(1,Monate!O9:O20)</f>
        <v>2509.5833333333335</v>
      </c>
      <c r="O20" s="75">
        <f>SUBTOTAL(1,Monate!P9:P20)/10</f>
        <v>2851.9083333333333</v>
      </c>
      <c r="P20" s="75">
        <f>SUBTOTAL(1,Monate!Q9:Q20)</f>
        <v>1333.3333333333333</v>
      </c>
      <c r="Q20" s="75">
        <f>SUBTOTAL(1,Monate!R9:R20)</f>
        <v>2411.75</v>
      </c>
      <c r="R20" s="191" t="str">
        <f>Jahre!R21</f>
        <v>28 GT</v>
      </c>
    </row>
    <row r="21" spans="1:25" x14ac:dyDescent="0.2">
      <c r="A21" s="190">
        <f>Jahre!A22</f>
        <v>40238</v>
      </c>
      <c r="B21" s="50">
        <f>Jahre!B22</f>
        <v>0.74193548387096775</v>
      </c>
      <c r="C21" s="20">
        <f>SUBTOTAL(1,Monate!D10:D21)</f>
        <v>33739</v>
      </c>
      <c r="D21" s="20">
        <f>SUBTOTAL(1,Monate!E10:E21)</f>
        <v>318</v>
      </c>
      <c r="E21" s="21">
        <f>SUBTOTAL(1,Monate!F10:F21)</f>
        <v>28204.5</v>
      </c>
      <c r="F21" s="20">
        <f>SUBTOTAL(1,Monate!G10:G21)</f>
        <v>350</v>
      </c>
      <c r="G21" s="20">
        <f>SUBTOTAL(1,Monate!H10:H21)</f>
        <v>97.666666666666671</v>
      </c>
      <c r="H21" s="20">
        <f>SUBTOTAL(1,Monate!I10:I21)</f>
        <v>2286</v>
      </c>
      <c r="I21" s="21">
        <f>SUBTOTAL(1,Monate!J10:J21)</f>
        <v>846.75</v>
      </c>
      <c r="J21" s="21">
        <f>SUBTOTAL(1,Monate!K10:K21)</f>
        <v>494.08333333333331</v>
      </c>
      <c r="K21" s="21">
        <f>SUBTOTAL(1,Monate!L10:L21)</f>
        <v>1091.5833333333333</v>
      </c>
      <c r="L21" s="21">
        <f>SUBTOTAL(1,Monate!M10:M21)</f>
        <v>49.833333333333336</v>
      </c>
      <c r="M21" s="21">
        <f>SUBTOTAL(1,Monate!N10:N21)</f>
        <v>2432.6666666666665</v>
      </c>
      <c r="N21" s="77">
        <f>SUBTOTAL(1,Monate!O10:O21)</f>
        <v>2530.3333333333335</v>
      </c>
      <c r="O21" s="75">
        <f>SUBTOTAL(1,Monate!P10:P21)/10</f>
        <v>2855.45</v>
      </c>
      <c r="P21" s="75">
        <f>SUBTOTAL(1,Monate!Q10:Q21)</f>
        <v>1340.8333333333333</v>
      </c>
      <c r="Q21" s="75">
        <f>SUBTOTAL(1,Monate!R10:R21)</f>
        <v>2432.4166666666665</v>
      </c>
      <c r="R21" s="191" t="str">
        <f>Jahre!R22</f>
        <v>31 GT</v>
      </c>
    </row>
    <row r="22" spans="1:25" x14ac:dyDescent="0.2">
      <c r="A22" s="190">
        <f>Jahre!A23</f>
        <v>40269</v>
      </c>
      <c r="B22" s="50">
        <f>Jahre!B23</f>
        <v>0.66666666666666663</v>
      </c>
      <c r="C22" s="20">
        <f>SUBTOTAL(1,Monate!D11:D22)</f>
        <v>33769.5</v>
      </c>
      <c r="D22" s="20">
        <f>SUBTOTAL(1,Monate!E11:E22)</f>
        <v>313.66666666666669</v>
      </c>
      <c r="E22" s="21">
        <f>SUBTOTAL(1,Monate!F11:F22)</f>
        <v>28222.416666666668</v>
      </c>
      <c r="F22" s="20">
        <f>SUBTOTAL(1,Monate!G11:G22)</f>
        <v>348.83333333333331</v>
      </c>
      <c r="G22" s="20">
        <f>SUBTOTAL(1,Monate!H11:H22)</f>
        <v>98.166666666666671</v>
      </c>
      <c r="H22" s="20">
        <f>SUBTOTAL(1,Monate!I11:I22)</f>
        <v>2297.1666666666665</v>
      </c>
      <c r="I22" s="21">
        <f>SUBTOTAL(1,Monate!J11:J22)</f>
        <v>848.66666666666663</v>
      </c>
      <c r="J22" s="21">
        <f>SUBTOTAL(1,Monate!K11:K22)</f>
        <v>492.75</v>
      </c>
      <c r="K22" s="21">
        <f>SUBTOTAL(1,Monate!L11:L22)</f>
        <v>1097.75</v>
      </c>
      <c r="L22" s="21">
        <f>SUBTOTAL(1,Monate!M11:M22)</f>
        <v>49.5</v>
      </c>
      <c r="M22" s="21">
        <f>SUBTOTAL(1,Monate!N11:N22)</f>
        <v>2439.3333333333335</v>
      </c>
      <c r="N22" s="77">
        <f>SUBTOTAL(1,Monate!O11:O22)</f>
        <v>2535.25</v>
      </c>
      <c r="O22" s="75">
        <f>SUBTOTAL(1,Monate!P11:P22)/10</f>
        <v>2857.125</v>
      </c>
      <c r="P22" s="75">
        <f>SUBTOTAL(1,Monate!Q11:Q22)</f>
        <v>1341.4166666666667</v>
      </c>
      <c r="Q22" s="75">
        <f>SUBTOTAL(1,Monate!R11:R22)</f>
        <v>2439.1666666666665</v>
      </c>
      <c r="R22" s="191" t="str">
        <f>Jahre!R23</f>
        <v>30 GT</v>
      </c>
    </row>
    <row r="23" spans="1:25" x14ac:dyDescent="0.2">
      <c r="A23" s="190">
        <f>Jahre!A24</f>
        <v>40299</v>
      </c>
      <c r="B23" s="50">
        <f>Jahre!B24</f>
        <v>0.61290322580645162</v>
      </c>
      <c r="C23" s="20">
        <f>SUBTOTAL(1,Monate!D12:D23)</f>
        <v>33773.833333333336</v>
      </c>
      <c r="D23" s="20">
        <f>SUBTOTAL(1,Monate!E12:E23)</f>
        <v>298.75</v>
      </c>
      <c r="E23" s="21">
        <f>SUBTOTAL(1,Monate!F12:F23)</f>
        <v>28220.166666666668</v>
      </c>
      <c r="F23" s="20">
        <f>SUBTOTAL(1,Monate!G12:G23)</f>
        <v>349.25</v>
      </c>
      <c r="G23" s="20">
        <f>SUBTOTAL(1,Monate!H12:H23)</f>
        <v>98.333333333333329</v>
      </c>
      <c r="H23" s="20">
        <f>SUBTOTAL(1,Monate!I12:I23)</f>
        <v>2308.9166666666665</v>
      </c>
      <c r="I23" s="21">
        <f>SUBTOTAL(1,Monate!J12:J23)</f>
        <v>851.16666666666663</v>
      </c>
      <c r="J23" s="21">
        <f>SUBTOTAL(1,Monate!K12:K23)</f>
        <v>493.83333333333331</v>
      </c>
      <c r="K23" s="21">
        <f>SUBTOTAL(1,Monate!L12:L23)</f>
        <v>1103.8333333333333</v>
      </c>
      <c r="L23" s="21">
        <f>SUBTOTAL(1,Monate!M12:M23)</f>
        <v>49.083333333333336</v>
      </c>
      <c r="M23" s="21">
        <f>SUBTOTAL(1,Monate!N12:N23)</f>
        <v>2449</v>
      </c>
      <c r="N23" s="77">
        <f>SUBTOTAL(1,Monate!O12:O23)</f>
        <v>2545.0833333333335</v>
      </c>
      <c r="O23" s="75">
        <f>SUBTOTAL(1,Monate!P12:P23)/10</f>
        <v>2856.9416666666666</v>
      </c>
      <c r="P23" s="75">
        <f>SUBTOTAL(1,Monate!Q12:Q23)</f>
        <v>1345</v>
      </c>
      <c r="Q23" s="75">
        <f>SUBTOTAL(1,Monate!R12:R23)</f>
        <v>2448.8333333333335</v>
      </c>
      <c r="R23" s="191" t="str">
        <f>Jahre!R24</f>
        <v>31 GT</v>
      </c>
    </row>
    <row r="24" spans="1:25" x14ac:dyDescent="0.2">
      <c r="A24" s="190">
        <f>Jahre!A25</f>
        <v>40330</v>
      </c>
      <c r="B24" s="50">
        <f>Jahre!B25</f>
        <v>0.7</v>
      </c>
      <c r="C24" s="20">
        <f>SUBTOTAL(1,Monate!D13:D24)</f>
        <v>33770.666666666664</v>
      </c>
      <c r="D24" s="20">
        <f>SUBTOTAL(1,Monate!E13:E24)</f>
        <v>301.58333333333331</v>
      </c>
      <c r="E24" s="21">
        <f>SUBTOTAL(1,Monate!F13:F24)</f>
        <v>28185.583333333332</v>
      </c>
      <c r="F24" s="20">
        <f>SUBTOTAL(1,Monate!G13:G24)</f>
        <v>349.25</v>
      </c>
      <c r="G24" s="20">
        <f>SUBTOTAL(1,Monate!H13:H24)</f>
        <v>99.416666666666671</v>
      </c>
      <c r="H24" s="20">
        <f>SUBTOTAL(1,Monate!I13:I24)</f>
        <v>2318</v>
      </c>
      <c r="I24" s="21">
        <f>SUBTOTAL(1,Monate!J13:J24)</f>
        <v>852.66666666666663</v>
      </c>
      <c r="J24" s="21">
        <f>SUBTOTAL(1,Monate!K13:K24)</f>
        <v>496.91666666666669</v>
      </c>
      <c r="K24" s="21">
        <f>SUBTOTAL(1,Monate!L13:L24)</f>
        <v>1115.9166666666667</v>
      </c>
      <c r="L24" s="21">
        <f>SUBTOTAL(1,Monate!M13:M24)</f>
        <v>51.083333333333336</v>
      </c>
      <c r="M24" s="21">
        <f>SUBTOTAL(1,Monate!N13:N24)</f>
        <v>2465.5833333333335</v>
      </c>
      <c r="N24" s="77">
        <f>SUBTOTAL(1,Monate!O13:O24)</f>
        <v>2562.6666666666665</v>
      </c>
      <c r="O24" s="75">
        <f>SUBTOTAL(1,Monate!P13:P24)/10</f>
        <v>2853.4833333333331</v>
      </c>
      <c r="P24" s="75">
        <f>SUBTOTAL(1,Monate!Q13:Q24)</f>
        <v>1349.5833333333333</v>
      </c>
      <c r="Q24" s="75">
        <f>SUBTOTAL(1,Monate!R13:R24)</f>
        <v>2465.5</v>
      </c>
      <c r="R24" s="191" t="str">
        <f>Jahre!R25</f>
        <v>30 GT</v>
      </c>
    </row>
    <row r="25" spans="1:25" x14ac:dyDescent="0.2">
      <c r="A25" s="190">
        <f>Jahre!A26</f>
        <v>40360</v>
      </c>
      <c r="B25" s="50">
        <f>Jahre!B26</f>
        <v>0.70967741935483875</v>
      </c>
      <c r="C25" s="20">
        <f>SUBTOTAL(1,Monate!D14:D25)</f>
        <v>33833.166666666664</v>
      </c>
      <c r="D25" s="20">
        <f>SUBTOTAL(1,Monate!E14:E25)</f>
        <v>307.25</v>
      </c>
      <c r="E25" s="21">
        <f>SUBTOTAL(1,Monate!F14:F25)</f>
        <v>28225.583333333332</v>
      </c>
      <c r="F25" s="20">
        <f>SUBTOTAL(1,Monate!G14:G25)</f>
        <v>350.5</v>
      </c>
      <c r="G25" s="20">
        <f>SUBTOTAL(1,Monate!H14:H25)</f>
        <v>99.5</v>
      </c>
      <c r="H25" s="20">
        <f>SUBTOTAL(1,Monate!I14:I25)</f>
        <v>2324.6666666666665</v>
      </c>
      <c r="I25" s="21">
        <f>SUBTOTAL(1,Monate!J14:J25)</f>
        <v>853.5</v>
      </c>
      <c r="J25" s="21">
        <f>SUBTOTAL(1,Monate!K14:K25)</f>
        <v>496.66666666666669</v>
      </c>
      <c r="K25" s="21">
        <f>SUBTOTAL(1,Monate!L14:L25)</f>
        <v>1124.75</v>
      </c>
      <c r="L25" s="21">
        <f>SUBTOTAL(1,Monate!M14:M25)</f>
        <v>53.583333333333336</v>
      </c>
      <c r="M25" s="21">
        <f>SUBTOTAL(1,Monate!N14:N25)</f>
        <v>2472</v>
      </c>
      <c r="N25" s="77">
        <f>SUBTOTAL(1,Monate!O14:O25)</f>
        <v>2569.1666666666665</v>
      </c>
      <c r="O25" s="75">
        <f>SUBTOTAL(1,Monate!P14:P25)/10</f>
        <v>2857.6083333333331</v>
      </c>
      <c r="P25" s="75">
        <f>SUBTOTAL(1,Monate!Q14:Q25)</f>
        <v>1350.1666666666667</v>
      </c>
      <c r="Q25" s="75">
        <f>SUBTOTAL(1,Monate!R14:R25)</f>
        <v>2474.9166666666665</v>
      </c>
      <c r="R25" s="191" t="str">
        <f>Jahre!R26</f>
        <v>31 GT</v>
      </c>
    </row>
    <row r="26" spans="1:25" x14ac:dyDescent="0.2">
      <c r="A26" s="190">
        <f>Jahre!A27</f>
        <v>40391</v>
      </c>
      <c r="B26" s="50">
        <f>Jahre!B27</f>
        <v>0.70967741935483875</v>
      </c>
      <c r="C26" s="20">
        <f>SUBTOTAL(1,Monate!D15:D26)</f>
        <v>33846.25</v>
      </c>
      <c r="D26" s="20">
        <f>SUBTOTAL(1,Monate!E15:E26)</f>
        <v>294.75</v>
      </c>
      <c r="E26" s="21">
        <f>SUBTOTAL(1,Monate!F15:F26)</f>
        <v>28230.166666666668</v>
      </c>
      <c r="F26" s="20">
        <f>SUBTOTAL(1,Monate!G15:G26)</f>
        <v>349.16666666666669</v>
      </c>
      <c r="G26" s="20">
        <f>SUBTOTAL(1,Monate!H15:H26)</f>
        <v>99.75</v>
      </c>
      <c r="H26" s="20">
        <f>SUBTOTAL(1,Monate!I15:I26)</f>
        <v>2330.4166666666665</v>
      </c>
      <c r="I26" s="21">
        <f>SUBTOTAL(1,Monate!J15:J26)</f>
        <v>856.5</v>
      </c>
      <c r="J26" s="21">
        <f>SUBTOTAL(1,Monate!K15:K26)</f>
        <v>498.91666666666669</v>
      </c>
      <c r="K26" s="21">
        <f>SUBTOTAL(1,Monate!L15:L26)</f>
        <v>1136.4166666666667</v>
      </c>
      <c r="L26" s="21">
        <f>SUBTOTAL(1,Monate!M15:M26)</f>
        <v>52.916666666666664</v>
      </c>
      <c r="M26" s="21">
        <f>SUBTOTAL(1,Monate!N15:N26)</f>
        <v>2488.9166666666665</v>
      </c>
      <c r="N26" s="77">
        <f>SUBTOTAL(1,Monate!O15:O26)</f>
        <v>2586.4166666666665</v>
      </c>
      <c r="O26" s="75">
        <f>SUBTOTAL(1,Monate!P15:P26)/10</f>
        <v>2857.9333333333334</v>
      </c>
      <c r="P26" s="75">
        <f>SUBTOTAL(1,Monate!Q15:Q26)</f>
        <v>1355.4166666666667</v>
      </c>
      <c r="Q26" s="75">
        <f>SUBTOTAL(1,Monate!R15:R26)</f>
        <v>2491.8333333333335</v>
      </c>
      <c r="R26" s="191" t="str">
        <f>Jahre!R27</f>
        <v>31 GT</v>
      </c>
    </row>
    <row r="27" spans="1:25" x14ac:dyDescent="0.2">
      <c r="A27" s="192">
        <f>Jahre!A28</f>
        <v>40422</v>
      </c>
      <c r="B27" s="50">
        <f>Jahre!B28</f>
        <v>0.73333333333333328</v>
      </c>
      <c r="C27" s="20">
        <f>SUBTOTAL(1,Monate!D16:D27)</f>
        <v>33623.75</v>
      </c>
      <c r="D27" s="20">
        <f>SUBTOTAL(1,Monate!E16:E27)</f>
        <v>291.16666666666669</v>
      </c>
      <c r="E27" s="21">
        <f>SUBTOTAL(1,Monate!F16:F27)</f>
        <v>28065</v>
      </c>
      <c r="F27" s="20">
        <f>SUBTOTAL(1,Monate!G16:G27)</f>
        <v>344.08333333333331</v>
      </c>
      <c r="G27" s="20">
        <f>SUBTOTAL(1,Monate!H16:H27)</f>
        <v>101</v>
      </c>
      <c r="H27" s="20">
        <f>SUBTOTAL(1,Monate!I16:I27)</f>
        <v>2319.5</v>
      </c>
      <c r="I27" s="21">
        <f>SUBTOTAL(1,Monate!J16:J27)</f>
        <v>847.83333333333337</v>
      </c>
      <c r="J27" s="21">
        <f>SUBTOTAL(1,Monate!K16:K27)</f>
        <v>487.75</v>
      </c>
      <c r="K27" s="21">
        <f>SUBTOTAL(1,Monate!L16:L27)</f>
        <v>1118.3333333333333</v>
      </c>
      <c r="L27" s="21">
        <f>SUBTOTAL(1,Monate!M16:M27)</f>
        <v>52</v>
      </c>
      <c r="M27" s="21">
        <f>SUBTOTAL(1,Monate!N16:N27)</f>
        <v>2450.9166666666665</v>
      </c>
      <c r="N27" s="77">
        <f>SUBTOTAL(1,Monate!O16:O27)</f>
        <v>2549.6666666666665</v>
      </c>
      <c r="O27" s="75">
        <f>SUBTOTAL(1,Monate!P16:P27)/10</f>
        <v>2840.9083333333333</v>
      </c>
      <c r="P27" s="75">
        <f>SUBTOTAL(1,Monate!Q16:Q27)</f>
        <v>1335.5833333333333</v>
      </c>
      <c r="Q27" s="75">
        <f>SUBTOTAL(1,Monate!R16:R27)</f>
        <v>2453.9166666666665</v>
      </c>
      <c r="R27" s="36" t="str">
        <f>Jahre!R28</f>
        <v>30 GT | sperrung höllental 4 wo wg felsarbeiten</v>
      </c>
    </row>
    <row r="28" spans="1:25" x14ac:dyDescent="0.2">
      <c r="A28" s="190">
        <f>Jahre!A29</f>
        <v>40452</v>
      </c>
      <c r="B28" s="50">
        <f>Jahre!B29</f>
        <v>0.67741935483870963</v>
      </c>
      <c r="C28" s="20">
        <f>SUBTOTAL(1,Monate!D17:D28)</f>
        <v>33577.833333333336</v>
      </c>
      <c r="D28" s="20">
        <f>SUBTOTAL(1,Monate!E17:E28)</f>
        <v>292.16666666666669</v>
      </c>
      <c r="E28" s="21">
        <f>SUBTOTAL(1,Monate!F17:F28)</f>
        <v>28024.666666666668</v>
      </c>
      <c r="F28" s="20">
        <f>SUBTOTAL(1,Monate!G17:G28)</f>
        <v>342.83333333333331</v>
      </c>
      <c r="G28" s="20">
        <f>SUBTOTAL(1,Monate!H17:H28)</f>
        <v>100.58333333333333</v>
      </c>
      <c r="H28" s="20">
        <f>SUBTOTAL(1,Monate!I17:I28)</f>
        <v>2318.1666666666665</v>
      </c>
      <c r="I28" s="21">
        <f>SUBTOTAL(1,Monate!J17:J28)</f>
        <v>844.75</v>
      </c>
      <c r="J28" s="21">
        <f>SUBTOTAL(1,Monate!K17:K28)</f>
        <v>485.91666666666669</v>
      </c>
      <c r="K28" s="21">
        <f>SUBTOTAL(1,Monate!L17:L28)</f>
        <v>1119</v>
      </c>
      <c r="L28" s="21">
        <f>SUBTOTAL(1,Monate!M17:M28)</f>
        <v>52.75</v>
      </c>
      <c r="M28" s="21">
        <f>SUBTOTAL(1,Monate!N17:N28)</f>
        <v>2446.5833333333335</v>
      </c>
      <c r="N28" s="77">
        <f>SUBTOTAL(1,Monate!O17:O28)</f>
        <v>2545</v>
      </c>
      <c r="O28" s="75">
        <f>SUBTOTAL(1,Monate!P17:P28)/10</f>
        <v>2836.75</v>
      </c>
      <c r="P28" s="75">
        <f>SUBTOTAL(1,Monate!Q17:Q28)</f>
        <v>1330.6666666666667</v>
      </c>
      <c r="Q28" s="75">
        <f>SUBTOTAL(1,Monate!R17:R28)</f>
        <v>2449.6666666666665</v>
      </c>
      <c r="R28" s="191" t="str">
        <f>Jahre!R29</f>
        <v>31 GT</v>
      </c>
    </row>
    <row r="29" spans="1:25" x14ac:dyDescent="0.2">
      <c r="A29" s="192">
        <f>Jahre!A30</f>
        <v>40483</v>
      </c>
      <c r="B29" s="50">
        <f>Jahre!B30</f>
        <v>0.7</v>
      </c>
      <c r="C29" s="20">
        <f>SUBTOTAL(1,Monate!D18:D29)</f>
        <v>33577.583333333336</v>
      </c>
      <c r="D29" s="20">
        <f>SUBTOTAL(1,Monate!E18:E29)</f>
        <v>290.08333333333331</v>
      </c>
      <c r="E29" s="21">
        <f>SUBTOTAL(1,Monate!F18:F29)</f>
        <v>28050.416666666668</v>
      </c>
      <c r="F29" s="21">
        <f>SUBTOTAL(1,Monate!G18:G29)</f>
        <v>343</v>
      </c>
      <c r="G29" s="21">
        <f>SUBTOTAL(1,Monate!H18:H29)</f>
        <v>100.91666666666667</v>
      </c>
      <c r="H29" s="21">
        <f>SUBTOTAL(1,Monate!I18:I29)</f>
        <v>2321.1666666666665</v>
      </c>
      <c r="I29" s="21">
        <f>SUBTOTAL(1,Monate!J18:J29)</f>
        <v>845.66666666666663</v>
      </c>
      <c r="J29" s="21">
        <f>SUBTOTAL(1,Monate!K18:K29)</f>
        <v>486.25</v>
      </c>
      <c r="K29" s="21">
        <f>SUBTOTAL(1,Monate!L18:L29)</f>
        <v>1126.5833333333333</v>
      </c>
      <c r="L29" s="21">
        <f>SUBTOTAL(1,Monate!M18:M29)</f>
        <v>54.083333333333336</v>
      </c>
      <c r="M29" s="21">
        <f>SUBTOTAL(1,Monate!N18:N29)</f>
        <v>2455.4166666666665</v>
      </c>
      <c r="N29" s="77">
        <f>SUBTOTAL(1,Monate!O18:O29)</f>
        <v>2554.1666666666665</v>
      </c>
      <c r="O29" s="75">
        <f>SUBTOTAL(1,Monate!P18:P29)/10</f>
        <v>2839.3416666666667</v>
      </c>
      <c r="P29" s="75">
        <f>SUBTOTAL(1,Monate!Q18:Q29)</f>
        <v>1331.9166666666667</v>
      </c>
      <c r="Q29" s="75">
        <f>SUBTOTAL(1,Monate!R18:R29)</f>
        <v>2458.5</v>
      </c>
      <c r="R29" s="191" t="str">
        <f>Jahre!R30</f>
        <v>30 GT</v>
      </c>
    </row>
    <row r="30" spans="1:25" ht="12.75" thickBot="1" x14ac:dyDescent="0.25">
      <c r="A30" s="193">
        <f>Jahre!A31</f>
        <v>40513</v>
      </c>
      <c r="B30" s="61">
        <f>Jahre!B31</f>
        <v>0.74193548387096775</v>
      </c>
      <c r="C30" s="110">
        <f>SUBTOTAL(1,Monate!D19:D30)</f>
        <v>33487.666666666664</v>
      </c>
      <c r="D30" s="110">
        <f>SUBTOTAL(1,Monate!E19:E30)</f>
        <v>287.91666666666669</v>
      </c>
      <c r="E30" s="111">
        <f>SUBTOTAL(1,Monate!F19:F30)</f>
        <v>27967</v>
      </c>
      <c r="F30" s="111">
        <f>SUBTOTAL(1,Monate!G19:G30)</f>
        <v>339.41666666666669</v>
      </c>
      <c r="G30" s="111">
        <f>SUBTOTAL(1,Monate!H19:H30)</f>
        <v>100.83333333333333</v>
      </c>
      <c r="H30" s="111">
        <f>SUBTOTAL(1,Monate!I19:I30)</f>
        <v>2326.5</v>
      </c>
      <c r="I30" s="111">
        <f>SUBTOTAL(1,Monate!J19:J30)</f>
        <v>845.41666666666663</v>
      </c>
      <c r="J30" s="111">
        <f>SUBTOTAL(1,Monate!K19:K30)</f>
        <v>482.91666666666669</v>
      </c>
      <c r="K30" s="111">
        <f>SUBTOTAL(1,Monate!L19:L30)</f>
        <v>1124.75</v>
      </c>
      <c r="L30" s="111">
        <f>SUBTOTAL(1,Monate!M19:M30)</f>
        <v>53.5</v>
      </c>
      <c r="M30" s="111">
        <f>SUBTOTAL(1,Monate!N19:N30)</f>
        <v>2450</v>
      </c>
      <c r="N30" s="111">
        <f>SUBTOTAL(1,Monate!O19:O30)</f>
        <v>2548.75</v>
      </c>
      <c r="O30" s="101">
        <f>SUBTOTAL(1,Monate!P19:P30)/10</f>
        <v>2830.6416666666669</v>
      </c>
      <c r="P30" s="101">
        <f>SUBTOTAL(1,Monate!Q19:Q30)</f>
        <v>1328.3333333333333</v>
      </c>
      <c r="Q30" s="101">
        <f>SUBTOTAL(1,Monate!R19:R30)</f>
        <v>2453.0833333333335</v>
      </c>
      <c r="R30" s="194" t="str">
        <f>Jahre!R31</f>
        <v>31 GT</v>
      </c>
    </row>
    <row r="31" spans="1:25" ht="12.75" thickTop="1" x14ac:dyDescent="0.2">
      <c r="A31" s="188">
        <f>Jahre!A33</f>
        <v>40544</v>
      </c>
      <c r="B31" s="50">
        <f>Jahre!B33</f>
        <v>0.64516129032258063</v>
      </c>
      <c r="C31" s="18">
        <f>SUBTOTAL(1,Monate!D20:D31)</f>
        <v>33629.75</v>
      </c>
      <c r="D31" s="18">
        <f>SUBTOTAL(1,Monate!E20:E31)</f>
        <v>289.41666666666669</v>
      </c>
      <c r="E31" s="19">
        <f>SUBTOTAL(1,Monate!F20:F31)</f>
        <v>28064.833333333332</v>
      </c>
      <c r="F31" s="18">
        <f>SUBTOTAL(1,Monate!G20:G31)</f>
        <v>341.66666666666669</v>
      </c>
      <c r="G31" s="18">
        <f>SUBTOTAL(1,Monate!H20:H31)</f>
        <v>99.833333333333329</v>
      </c>
      <c r="H31" s="18">
        <f>SUBTOTAL(1,Monate!I20:I31)</f>
        <v>2343.9166666666665</v>
      </c>
      <c r="I31" s="19">
        <f>SUBTOTAL(1,Monate!J20:J31)</f>
        <v>850.25</v>
      </c>
      <c r="J31" s="19">
        <f>SUBTOTAL(1,Monate!K20:K31)</f>
        <v>486.75</v>
      </c>
      <c r="K31" s="19">
        <f>SUBTOTAL(1,Monate!L20:L31)</f>
        <v>1139.9166666666667</v>
      </c>
      <c r="L31" s="19">
        <f>SUBTOTAL(1,Monate!M20:M31)</f>
        <v>53.916666666666664</v>
      </c>
      <c r="M31" s="19">
        <f>SUBTOTAL(1,Monate!N20:N31)</f>
        <v>2473.8333333333335</v>
      </c>
      <c r="N31" s="76">
        <f>SUBTOTAL(1,Monate!O20:O31)</f>
        <v>2571.5</v>
      </c>
      <c r="O31" s="75">
        <f>SUBTOTAL(1,Monate!P20:P31)/10</f>
        <v>2840.65</v>
      </c>
      <c r="P31" s="75">
        <f>SUBTOTAL(1,Monate!Q20:Q31)</f>
        <v>1337</v>
      </c>
      <c r="Q31" s="75">
        <f>SUBTOTAL(1,Monate!R20:R31)</f>
        <v>2476.9166666666665</v>
      </c>
      <c r="R31" s="195" t="str">
        <f>Jahre!R33</f>
        <v>31 GT</v>
      </c>
    </row>
    <row r="32" spans="1:25" x14ac:dyDescent="0.2">
      <c r="A32" s="190">
        <f>Jahre!A34</f>
        <v>40575</v>
      </c>
      <c r="B32" s="50">
        <f>Jahre!B34</f>
        <v>0.7142857142857143</v>
      </c>
      <c r="C32" s="20">
        <f>SUBTOTAL(1,Monate!D21:D32)</f>
        <v>33730.916666666664</v>
      </c>
      <c r="D32" s="20">
        <f>SUBTOTAL(1,Monate!E21:E32)</f>
        <v>291.16666666666669</v>
      </c>
      <c r="E32" s="21">
        <f>SUBTOTAL(1,Monate!F21:F32)</f>
        <v>28110.916666666668</v>
      </c>
      <c r="F32" s="20">
        <f>SUBTOTAL(1,Monate!G21:G32)</f>
        <v>344.75</v>
      </c>
      <c r="G32" s="20">
        <f>SUBTOTAL(1,Monate!H21:H32)</f>
        <v>100.41666666666667</v>
      </c>
      <c r="H32" s="20">
        <f>SUBTOTAL(1,Monate!I21:I32)</f>
        <v>2363.4166666666665</v>
      </c>
      <c r="I32" s="21">
        <f>SUBTOTAL(1,Monate!J21:J32)</f>
        <v>856.66666666666663</v>
      </c>
      <c r="J32" s="21">
        <f>SUBTOTAL(1,Monate!K21:K32)</f>
        <v>492.41666666666669</v>
      </c>
      <c r="K32" s="21">
        <f>SUBTOTAL(1,Monate!L21:L32)</f>
        <v>1158.8333333333333</v>
      </c>
      <c r="L32" s="21">
        <f>SUBTOTAL(1,Monate!M21:M32)</f>
        <v>53.083333333333336</v>
      </c>
      <c r="M32" s="21">
        <f>SUBTOTAL(1,Monate!N21:N32)</f>
        <v>2504.8333333333335</v>
      </c>
      <c r="N32" s="77">
        <f>SUBTOTAL(1,Monate!O21:O32)</f>
        <v>2603.0833333333335</v>
      </c>
      <c r="O32" s="75">
        <f>SUBTOTAL(1,Monate!P21:P32)/10</f>
        <v>2845.5666666666666</v>
      </c>
      <c r="P32" s="75">
        <f>SUBTOTAL(1,Monate!Q21:Q32)</f>
        <v>1349.0833333333333</v>
      </c>
      <c r="Q32" s="75">
        <f>SUBTOTAL(1,Monate!R21:R32)</f>
        <v>2507.9166666666665</v>
      </c>
      <c r="R32" s="191" t="str">
        <f>Jahre!R34</f>
        <v>28 GT</v>
      </c>
    </row>
    <row r="33" spans="1:18" x14ac:dyDescent="0.2">
      <c r="A33" s="190">
        <f>Jahre!A35</f>
        <v>40603</v>
      </c>
      <c r="B33" s="50">
        <f>Jahre!B35</f>
        <v>0.74193548387096775</v>
      </c>
      <c r="C33" s="20">
        <f>SUBTOTAL(1,Monate!D22:D33)</f>
        <v>33722.833333333336</v>
      </c>
      <c r="D33" s="20">
        <f>SUBTOTAL(1,Monate!E22:E33)</f>
        <v>294.5</v>
      </c>
      <c r="E33" s="21">
        <f>SUBTOTAL(1,Monate!F22:F33)</f>
        <v>28079.75</v>
      </c>
      <c r="F33" s="20">
        <f>SUBTOTAL(1,Monate!G22:G33)</f>
        <v>346</v>
      </c>
      <c r="G33" s="20">
        <f>SUBTOTAL(1,Monate!H22:H33)</f>
        <v>99.916666666666671</v>
      </c>
      <c r="H33" s="20">
        <f>SUBTOTAL(1,Monate!I22:I33)</f>
        <v>2366.6666666666665</v>
      </c>
      <c r="I33" s="21">
        <f>SUBTOTAL(1,Monate!J22:J33)</f>
        <v>856</v>
      </c>
      <c r="J33" s="21">
        <f>SUBTOTAL(1,Monate!K22:K33)</f>
        <v>493.5</v>
      </c>
      <c r="K33" s="21">
        <f>SUBTOTAL(1,Monate!L22:L33)</f>
        <v>1173.6666666666667</v>
      </c>
      <c r="L33" s="21">
        <f>SUBTOTAL(1,Monate!M22:M33)</f>
        <v>53.75</v>
      </c>
      <c r="M33" s="21">
        <f>SUBTOTAL(1,Monate!N22:N33)</f>
        <v>2519.9166666666665</v>
      </c>
      <c r="N33" s="77">
        <f>SUBTOTAL(1,Monate!O22:O33)</f>
        <v>2617.75</v>
      </c>
      <c r="O33" s="75">
        <f>SUBTOTAL(1,Monate!P22:P33)/10</f>
        <v>2842.5749999999998</v>
      </c>
      <c r="P33" s="75">
        <f>SUBTOTAL(1,Monate!Q22:Q33)</f>
        <v>1349.5</v>
      </c>
      <c r="Q33" s="75">
        <f>SUBTOTAL(1,Monate!R22:R33)</f>
        <v>2523.1666666666665</v>
      </c>
      <c r="R33" s="191" t="str">
        <f>Jahre!R35</f>
        <v>31 GT</v>
      </c>
    </row>
    <row r="34" spans="1:18" x14ac:dyDescent="0.2">
      <c r="A34" s="190">
        <f>Jahre!A36</f>
        <v>40634</v>
      </c>
      <c r="B34" s="50">
        <f>Jahre!B36</f>
        <v>0.6333333333333333</v>
      </c>
      <c r="C34" s="20">
        <f>SUBTOTAL(1,Monate!D23:D34)</f>
        <v>33866</v>
      </c>
      <c r="D34" s="20">
        <f>SUBTOTAL(1,Monate!E23:E34)</f>
        <v>306.66666666666669</v>
      </c>
      <c r="E34" s="21">
        <f>SUBTOTAL(1,Monate!F23:F34)</f>
        <v>28178.416666666668</v>
      </c>
      <c r="F34" s="20">
        <f>SUBTOTAL(1,Monate!G23:G34)</f>
        <v>351.16666666666669</v>
      </c>
      <c r="G34" s="20">
        <f>SUBTOTAL(1,Monate!H23:H34)</f>
        <v>100.16666666666667</v>
      </c>
      <c r="H34" s="20">
        <f>SUBTOTAL(1,Monate!I23:I34)</f>
        <v>2380.4166666666665</v>
      </c>
      <c r="I34" s="21">
        <f>SUBTOTAL(1,Monate!J23:J34)</f>
        <v>856.33333333333337</v>
      </c>
      <c r="J34" s="21">
        <f>SUBTOTAL(1,Monate!K23:K34)</f>
        <v>495.5</v>
      </c>
      <c r="K34" s="21">
        <f>SUBTOTAL(1,Monate!L23:L34)</f>
        <v>1182.6666666666667</v>
      </c>
      <c r="L34" s="21">
        <f>SUBTOTAL(1,Monate!M23:M34)</f>
        <v>55.416666666666664</v>
      </c>
      <c r="M34" s="21">
        <f>SUBTOTAL(1,Monate!N23:N34)</f>
        <v>2531.4166666666665</v>
      </c>
      <c r="N34" s="77">
        <f>SUBTOTAL(1,Monate!O23:O34)</f>
        <v>2631.75</v>
      </c>
      <c r="O34" s="75">
        <f>SUBTOTAL(1,Monate!P23:P34)/10</f>
        <v>2852.958333333333</v>
      </c>
      <c r="P34" s="75">
        <f>SUBTOTAL(1,Monate!Q23:Q34)</f>
        <v>1351.8333333333333</v>
      </c>
      <c r="Q34" s="75">
        <f>SUBTOTAL(1,Monate!R23:R34)</f>
        <v>2534.5</v>
      </c>
      <c r="R34" s="191" t="str">
        <f>Jahre!R36</f>
        <v>30 GT</v>
      </c>
    </row>
    <row r="35" spans="1:18" x14ac:dyDescent="0.2">
      <c r="A35" s="190">
        <f>Jahre!A37</f>
        <v>40664</v>
      </c>
      <c r="B35" s="50">
        <f>Jahre!B37</f>
        <v>0.70967741935483875</v>
      </c>
      <c r="C35" s="20">
        <f>SUBTOTAL(1,Monate!D24:D35)</f>
        <v>33995.833333333336</v>
      </c>
      <c r="D35" s="20">
        <f>SUBTOTAL(1,Monate!E24:E35)</f>
        <v>314.66666666666669</v>
      </c>
      <c r="E35" s="21">
        <f>SUBTOTAL(1,Monate!F24:F35)</f>
        <v>28243.333333333332</v>
      </c>
      <c r="F35" s="20">
        <f>SUBTOTAL(1,Monate!G24:G35)</f>
        <v>347.75</v>
      </c>
      <c r="G35" s="20">
        <f>SUBTOTAL(1,Monate!H24:H35)</f>
        <v>101.33333333333333</v>
      </c>
      <c r="H35" s="20">
        <f>SUBTOTAL(1,Monate!I24:I35)</f>
        <v>2396.8333333333335</v>
      </c>
      <c r="I35" s="21">
        <f>SUBTOTAL(1,Monate!J24:J35)</f>
        <v>865</v>
      </c>
      <c r="J35" s="21">
        <f>SUBTOTAL(1,Monate!K24:K35)</f>
        <v>502</v>
      </c>
      <c r="K35" s="21">
        <f>SUBTOTAL(1,Monate!L24:L35)</f>
        <v>1209.0833333333333</v>
      </c>
      <c r="L35" s="21">
        <f>SUBTOTAL(1,Monate!M24:M35)</f>
        <v>56.583333333333336</v>
      </c>
      <c r="M35" s="21">
        <f>SUBTOTAL(1,Monate!N24:N35)</f>
        <v>2572.9166666666665</v>
      </c>
      <c r="N35" s="77">
        <f>SUBTOTAL(1,Monate!O24:O35)</f>
        <v>2674.5</v>
      </c>
      <c r="O35" s="75">
        <f>SUBTOTAL(1,Monate!P24:P35)/10</f>
        <v>2859.1083333333331</v>
      </c>
      <c r="P35" s="75">
        <f>SUBTOTAL(1,Monate!Q24:Q35)</f>
        <v>1367</v>
      </c>
      <c r="Q35" s="75">
        <f>SUBTOTAL(1,Monate!R24:R35)</f>
        <v>2576.0833333333335</v>
      </c>
      <c r="R35" s="191" t="str">
        <f>Jahre!R37</f>
        <v>31 GT</v>
      </c>
    </row>
    <row r="36" spans="1:18" x14ac:dyDescent="0.2">
      <c r="A36" s="190">
        <f>Jahre!A38</f>
        <v>40695</v>
      </c>
      <c r="B36" s="50">
        <f>Jahre!B38</f>
        <v>0.6333333333333333</v>
      </c>
      <c r="C36" s="20">
        <f>SUBTOTAL(1,Monate!D25:D36)</f>
        <v>34028.666666666664</v>
      </c>
      <c r="D36" s="20">
        <f>SUBTOTAL(1,Monate!E25:E36)</f>
        <v>315.16666666666669</v>
      </c>
      <c r="E36" s="21">
        <f>SUBTOTAL(1,Monate!F25:F36)</f>
        <v>28282.166666666668</v>
      </c>
      <c r="F36" s="20">
        <f>SUBTOTAL(1,Monate!G25:G36)</f>
        <v>353.16666666666669</v>
      </c>
      <c r="G36" s="20">
        <f>SUBTOTAL(1,Monate!H25:H36)</f>
        <v>100.91666666666667</v>
      </c>
      <c r="H36" s="20">
        <f>SUBTOTAL(1,Monate!I25:I36)</f>
        <v>2394.25</v>
      </c>
      <c r="I36" s="21">
        <f>SUBTOTAL(1,Monate!J25:J36)</f>
        <v>860.66666666666663</v>
      </c>
      <c r="J36" s="21">
        <f>SUBTOTAL(1,Monate!K25:K36)</f>
        <v>497.5</v>
      </c>
      <c r="K36" s="21">
        <f>SUBTOTAL(1,Monate!L25:L36)</f>
        <v>1209.8333333333333</v>
      </c>
      <c r="L36" s="21">
        <f>SUBTOTAL(1,Monate!M25:M36)</f>
        <v>55.583333333333336</v>
      </c>
      <c r="M36" s="21">
        <f>SUBTOTAL(1,Monate!N25:N36)</f>
        <v>2564.9166666666665</v>
      </c>
      <c r="N36" s="77">
        <f>SUBTOTAL(1,Monate!O25:O36)</f>
        <v>2666.1666666666665</v>
      </c>
      <c r="O36" s="75">
        <f>SUBTOTAL(1,Monate!P25:P36)/10</f>
        <v>2863.5333333333333</v>
      </c>
      <c r="P36" s="75">
        <f>SUBTOTAL(1,Monate!Q25:Q36)</f>
        <v>1358.1666666666667</v>
      </c>
      <c r="Q36" s="75">
        <f>SUBTOTAL(1,Monate!R25:R36)</f>
        <v>2568</v>
      </c>
      <c r="R36" s="191" t="str">
        <f>Jahre!R38</f>
        <v>30 GT</v>
      </c>
    </row>
    <row r="37" spans="1:18" x14ac:dyDescent="0.2">
      <c r="A37" s="190">
        <f>Jahre!A39</f>
        <v>40725</v>
      </c>
      <c r="B37" s="50">
        <f>Jahre!B39</f>
        <v>0.67741935483870963</v>
      </c>
      <c r="C37" s="20">
        <f>SUBTOTAL(1,Monate!D26:D37)</f>
        <v>34157.083333333336</v>
      </c>
      <c r="D37" s="20">
        <f>SUBTOTAL(1,Monate!E26:E37)</f>
        <v>309.5</v>
      </c>
      <c r="E37" s="21">
        <f>SUBTOTAL(1,Monate!F26:F37)</f>
        <v>28408.25</v>
      </c>
      <c r="F37" s="20">
        <f>SUBTOTAL(1,Monate!G26:G37)</f>
        <v>353.66666666666669</v>
      </c>
      <c r="G37" s="20">
        <f>SUBTOTAL(1,Monate!H26:H37)</f>
        <v>102.91666666666667</v>
      </c>
      <c r="H37" s="20">
        <f>SUBTOTAL(1,Monate!I26:I37)</f>
        <v>2400.4166666666665</v>
      </c>
      <c r="I37" s="21">
        <f>SUBTOTAL(1,Monate!J26:J37)</f>
        <v>857.75</v>
      </c>
      <c r="J37" s="21">
        <f>SUBTOTAL(1,Monate!K26:K37)</f>
        <v>495.5</v>
      </c>
      <c r="K37" s="21">
        <f>SUBTOTAL(1,Monate!L26:L37)</f>
        <v>1211.9166666666667</v>
      </c>
      <c r="L37" s="21">
        <f>SUBTOTAL(1,Monate!M26:M37)</f>
        <v>54.75</v>
      </c>
      <c r="M37" s="21">
        <f>SUBTOTAL(1,Monate!N26:N37)</f>
        <v>2565</v>
      </c>
      <c r="N37" s="77">
        <f>SUBTOTAL(1,Monate!O26:O37)</f>
        <v>2668.25</v>
      </c>
      <c r="O37" s="75">
        <f>SUBTOTAL(1,Monate!P26:P37)/10</f>
        <v>2876.1916666666666</v>
      </c>
      <c r="P37" s="75">
        <f>SUBTOTAL(1,Monate!Q26:Q37)</f>
        <v>1353.25</v>
      </c>
      <c r="Q37" s="75">
        <f>SUBTOTAL(1,Monate!R26:R37)</f>
        <v>2565.1666666666665</v>
      </c>
      <c r="R37" s="191" t="str">
        <f>Jahre!R39</f>
        <v>31 GT</v>
      </c>
    </row>
    <row r="38" spans="1:18" x14ac:dyDescent="0.2">
      <c r="A38" s="190">
        <f>Jahre!A40</f>
        <v>40756</v>
      </c>
      <c r="B38" s="50">
        <f>Jahre!B40</f>
        <v>0.74193548387096775</v>
      </c>
      <c r="C38" s="20">
        <f>SUBTOTAL(1,Monate!D27:D38)</f>
        <v>34348.583333333336</v>
      </c>
      <c r="D38" s="20">
        <f>SUBTOTAL(1,Monate!E27:E38)</f>
        <v>316</v>
      </c>
      <c r="E38" s="21">
        <f>SUBTOTAL(1,Monate!F27:F38)</f>
        <v>28547.5</v>
      </c>
      <c r="F38" s="20">
        <f>SUBTOTAL(1,Monate!G27:G38)</f>
        <v>357</v>
      </c>
      <c r="G38" s="20">
        <f>SUBTOTAL(1,Monate!H27:H38)</f>
        <v>102.75</v>
      </c>
      <c r="H38" s="20">
        <f>SUBTOTAL(1,Monate!I27:I38)</f>
        <v>2416.25</v>
      </c>
      <c r="I38" s="21">
        <f>SUBTOTAL(1,Monate!J27:J38)</f>
        <v>866.16666666666663</v>
      </c>
      <c r="J38" s="21">
        <f>SUBTOTAL(1,Monate!K27:K38)</f>
        <v>499.91666666666669</v>
      </c>
      <c r="K38" s="21">
        <f>SUBTOTAL(1,Monate!L27:L38)</f>
        <v>1224.5833333333333</v>
      </c>
      <c r="L38" s="21">
        <f>SUBTOTAL(1,Monate!M27:M38)</f>
        <v>56.083333333333336</v>
      </c>
      <c r="M38" s="21">
        <f>SUBTOTAL(1,Monate!N27:N38)</f>
        <v>2590.5833333333335</v>
      </c>
      <c r="N38" s="77">
        <f>SUBTOTAL(1,Monate!O27:O38)</f>
        <v>2693.5833333333335</v>
      </c>
      <c r="O38" s="75">
        <f>SUBTOTAL(1,Monate!P27:P38)/10</f>
        <v>2890.45</v>
      </c>
      <c r="P38" s="75">
        <f>SUBTOTAL(1,Monate!Q27:Q38)</f>
        <v>1366.0833333333333</v>
      </c>
      <c r="Q38" s="75">
        <f>SUBTOTAL(1,Monate!R27:R38)</f>
        <v>2590.6666666666665</v>
      </c>
      <c r="R38" s="191" t="str">
        <f>Jahre!R40</f>
        <v>30 GT</v>
      </c>
    </row>
    <row r="39" spans="1:18" x14ac:dyDescent="0.2">
      <c r="A39" s="192">
        <f>Jahre!A41</f>
        <v>40787</v>
      </c>
      <c r="B39" s="50">
        <f>Jahre!B41</f>
        <v>0.73333333333333328</v>
      </c>
      <c r="C39" s="20">
        <f>SUBTOTAL(1,Monate!D28:D39)</f>
        <v>34713</v>
      </c>
      <c r="D39" s="20">
        <f>SUBTOTAL(1,Monate!E28:E39)</f>
        <v>321.83333333333331</v>
      </c>
      <c r="E39" s="21">
        <f>SUBTOTAL(1,Monate!F28:F39)</f>
        <v>28790.5</v>
      </c>
      <c r="F39" s="20">
        <f>SUBTOTAL(1,Monate!G28:G39)</f>
        <v>364.58333333333331</v>
      </c>
      <c r="G39" s="20">
        <f>SUBTOTAL(1,Monate!H28:H39)</f>
        <v>102.41666666666667</v>
      </c>
      <c r="H39" s="20">
        <f>SUBTOTAL(1,Monate!I28:I39)</f>
        <v>2449</v>
      </c>
      <c r="I39" s="21">
        <f>SUBTOTAL(1,Monate!J28:J39)</f>
        <v>884.16666666666663</v>
      </c>
      <c r="J39" s="21">
        <f>SUBTOTAL(1,Monate!K28:K39)</f>
        <v>515.33333333333337</v>
      </c>
      <c r="K39" s="21">
        <f>SUBTOTAL(1,Monate!L28:L39)</f>
        <v>1262.3333333333333</v>
      </c>
      <c r="L39" s="21">
        <f>SUBTOTAL(1,Monate!M28:M39)</f>
        <v>60.5</v>
      </c>
      <c r="M39" s="21">
        <f>SUBTOTAL(1,Monate!N28:N39)</f>
        <v>2661.75</v>
      </c>
      <c r="N39" s="77">
        <f>SUBTOTAL(1,Monate!O28:O39)</f>
        <v>2764.3333333333335</v>
      </c>
      <c r="O39" s="75">
        <f>SUBTOTAL(1,Monate!P28:P39)/10</f>
        <v>2915.5083333333332</v>
      </c>
      <c r="P39" s="75">
        <f>SUBTOTAL(1,Monate!Q28:Q39)</f>
        <v>1399.5</v>
      </c>
      <c r="Q39" s="75">
        <f>SUBTOTAL(1,Monate!R28:R39)</f>
        <v>2661.8333333333335</v>
      </c>
      <c r="R39" s="191" t="str">
        <f>Jahre!R41</f>
        <v>30 GT</v>
      </c>
    </row>
    <row r="40" spans="1:18" x14ac:dyDescent="0.2">
      <c r="A40" s="190">
        <f>Jahre!A42</f>
        <v>40817</v>
      </c>
      <c r="B40" s="50">
        <f>Jahre!B42</f>
        <v>0.64516129032258063</v>
      </c>
      <c r="C40" s="20">
        <f>SUBTOTAL(1,Monate!D29:D40)</f>
        <v>35093.083333333336</v>
      </c>
      <c r="D40" s="20">
        <f>SUBTOTAL(1,Monate!E29:E40)</f>
        <v>327.25</v>
      </c>
      <c r="E40" s="21">
        <f>SUBTOTAL(1,Monate!F29:F40)</f>
        <v>29099.416666666668</v>
      </c>
      <c r="F40" s="20">
        <f>SUBTOTAL(1,Monate!G29:G40)</f>
        <v>369.91666666666669</v>
      </c>
      <c r="G40" s="20">
        <f>SUBTOTAL(1,Monate!H29:H40)</f>
        <v>105.66666666666667</v>
      </c>
      <c r="H40" s="20">
        <f>SUBTOTAL(1,Monate!I29:I40)</f>
        <v>2472.75</v>
      </c>
      <c r="I40" s="21">
        <f>SUBTOTAL(1,Monate!J29:J40)</f>
        <v>891.08333333333337</v>
      </c>
      <c r="J40" s="21">
        <f>SUBTOTAL(1,Monate!K29:K40)</f>
        <v>522.58333333333337</v>
      </c>
      <c r="K40" s="21">
        <f>SUBTOTAL(1,Monate!L29:L40)</f>
        <v>1279.5</v>
      </c>
      <c r="L40" s="21">
        <f>SUBTOTAL(1,Monate!M29:M40)</f>
        <v>62.583333333333336</v>
      </c>
      <c r="M40" s="21">
        <f>SUBTOTAL(1,Monate!N29:N40)</f>
        <v>2693.1666666666665</v>
      </c>
      <c r="N40" s="112">
        <f>SUBTOTAL(1,Monate!O29:O40)</f>
        <v>2798.9166666666665</v>
      </c>
      <c r="O40" s="75">
        <f>SUBTOTAL(1,Monate!P29:P40)/10</f>
        <v>2946.9333333333334</v>
      </c>
      <c r="P40" s="75">
        <f>SUBTOTAL(1,Monate!Q29:Q40)</f>
        <v>1413.6666666666667</v>
      </c>
      <c r="Q40" s="75">
        <f>SUBTOTAL(1,Monate!R29:R40)</f>
        <v>2693.1666666666665</v>
      </c>
      <c r="R40" s="191" t="str">
        <f>Jahre!R42</f>
        <v>31 GT</v>
      </c>
    </row>
    <row r="41" spans="1:18" x14ac:dyDescent="0.2">
      <c r="A41" s="196">
        <f>Jahre!A43</f>
        <v>40848</v>
      </c>
      <c r="B41" s="50">
        <f>Jahre!B43</f>
        <v>0.7</v>
      </c>
      <c r="C41" s="24">
        <f>SUBTOTAL(1,Monate!D30:D41)</f>
        <v>35232.25</v>
      </c>
      <c r="D41" s="24">
        <f>SUBTOTAL(1,Monate!E30:E41)</f>
        <v>330</v>
      </c>
      <c r="E41" s="25">
        <f>SUBTOTAL(1,Monate!F30:F41)</f>
        <v>29160.75</v>
      </c>
      <c r="F41" s="25">
        <f>SUBTOTAL(1,Monate!G30:G41)</f>
        <v>372.5</v>
      </c>
      <c r="G41" s="25">
        <f>SUBTOTAL(1,Monate!H30:H41)</f>
        <v>108</v>
      </c>
      <c r="H41" s="25">
        <f>SUBTOTAL(1,Monate!I30:I41)</f>
        <v>2486.5833333333335</v>
      </c>
      <c r="I41" s="25">
        <f>SUBTOTAL(1,Monate!J30:J41)</f>
        <v>894.5</v>
      </c>
      <c r="J41" s="25">
        <f>SUBTOTAL(1,Monate!K30:K41)</f>
        <v>527</v>
      </c>
      <c r="K41" s="25">
        <f>SUBTOTAL(1,Monate!L30:L41)</f>
        <v>1290.3333333333333</v>
      </c>
      <c r="L41" s="25">
        <f>SUBTOTAL(1,Monate!M30:M41)</f>
        <v>62.666666666666664</v>
      </c>
      <c r="M41" s="25">
        <f>SUBTOTAL(1,Monate!N30:N41)</f>
        <v>2711.8333333333335</v>
      </c>
      <c r="N41" s="25">
        <f>SUBTOTAL(1,Monate!O30:O41)</f>
        <v>2819.9166666666665</v>
      </c>
      <c r="O41" s="75">
        <f>SUBTOTAL(1,Monate!P30:P41)/10</f>
        <v>2953.3249999999998</v>
      </c>
      <c r="P41" s="75">
        <f>SUBTOTAL(1,Monate!Q30:Q41)</f>
        <v>1421.5</v>
      </c>
      <c r="Q41" s="75">
        <f>SUBTOTAL(1,Monate!R30:R41)</f>
        <v>2711.8333333333335</v>
      </c>
      <c r="R41" s="191" t="str">
        <f>Jahre!R43</f>
        <v>30 GT</v>
      </c>
    </row>
    <row r="42" spans="1:18" ht="12.75" thickBot="1" x14ac:dyDescent="0.25">
      <c r="A42" s="197">
        <f>Jahre!A44</f>
        <v>40878</v>
      </c>
      <c r="B42" s="61">
        <f>Jahre!B44</f>
        <v>0.67741935483870963</v>
      </c>
      <c r="C42" s="110">
        <f>SUBTOTAL(1,Monate!D31:D42)</f>
        <v>35421.833333333336</v>
      </c>
      <c r="D42" s="110">
        <f>SUBTOTAL(1,Monate!E31:E42)</f>
        <v>331.75</v>
      </c>
      <c r="E42" s="111">
        <f>SUBTOTAL(1,Monate!F31:F42)</f>
        <v>29311.333333333332</v>
      </c>
      <c r="F42" s="111">
        <f>SUBTOTAL(1,Monate!G31:G42)</f>
        <v>375.75</v>
      </c>
      <c r="G42" s="111">
        <f>SUBTOTAL(1,Monate!H31:H42)</f>
        <v>107.75</v>
      </c>
      <c r="H42" s="111">
        <f>SUBTOTAL(1,Monate!I31:I42)</f>
        <v>2499</v>
      </c>
      <c r="I42" s="111">
        <f>SUBTOTAL(1,Monate!J31:J42)</f>
        <v>897.5</v>
      </c>
      <c r="J42" s="111">
        <f>SUBTOTAL(1,Monate!K31:K42)</f>
        <v>531.91666666666663</v>
      </c>
      <c r="K42" s="111">
        <f>SUBTOTAL(1,Monate!L31:L42)</f>
        <v>1303</v>
      </c>
      <c r="L42" s="111">
        <f>SUBTOTAL(1,Monate!M31:M42)</f>
        <v>63.75</v>
      </c>
      <c r="M42" s="111">
        <f>SUBTOTAL(1,Monate!N31:N42)</f>
        <v>2732.5</v>
      </c>
      <c r="N42" s="111">
        <f>SUBTOTAL(1,Monate!O31:O42)</f>
        <v>2840.3333333333335</v>
      </c>
      <c r="O42" s="101">
        <f>SUBTOTAL(1,Monate!P31:P42)/10</f>
        <v>2968.708333333333</v>
      </c>
      <c r="P42" s="101">
        <f>SUBTOTAL(1,Monate!Q31:Q42)</f>
        <v>1429.4166666666667</v>
      </c>
      <c r="Q42" s="101">
        <f>SUBTOTAL(1,Monate!R31:R42)</f>
        <v>2732.4166666666665</v>
      </c>
      <c r="R42" s="194" t="str">
        <f>Jahre!R44</f>
        <v>31 GT</v>
      </c>
    </row>
    <row r="43" spans="1:18" ht="12.75" thickTop="1" x14ac:dyDescent="0.2">
      <c r="A43" s="192">
        <f>Jahre!A46</f>
        <v>40909</v>
      </c>
      <c r="B43" s="50">
        <f>Jahre!B46</f>
        <v>0.67741935483870963</v>
      </c>
      <c r="C43" s="20">
        <f>SUBTOTAL(1,Monate!D32:D43)</f>
        <v>35509.083333333336</v>
      </c>
      <c r="D43" s="20">
        <f>SUBTOTAL(1,Monate!E32:E43)</f>
        <v>331.75</v>
      </c>
      <c r="E43" s="21">
        <f>SUBTOTAL(1,Monate!F32:F43)</f>
        <v>29367.583333333332</v>
      </c>
      <c r="F43" s="20">
        <f>SUBTOTAL(1,Monate!G32:G43)</f>
        <v>376.41666666666669</v>
      </c>
      <c r="G43" s="20">
        <f>SUBTOTAL(1,Monate!H32:H43)</f>
        <v>108.75</v>
      </c>
      <c r="H43" s="20">
        <f>SUBTOTAL(1,Monate!I32:I43)</f>
        <v>2511.25</v>
      </c>
      <c r="I43" s="21">
        <f>SUBTOTAL(1,Monate!J32:J43)</f>
        <v>903.25</v>
      </c>
      <c r="J43" s="21">
        <f>SUBTOTAL(1,Monate!K32:K43)</f>
        <v>534.41666666666663</v>
      </c>
      <c r="K43" s="21">
        <f>SUBTOTAL(1,Monate!L32:L43)</f>
        <v>1311.25</v>
      </c>
      <c r="L43" s="21">
        <f>SUBTOTAL(1,Monate!M32:M43)</f>
        <v>64.166666666666671</v>
      </c>
      <c r="M43" s="21">
        <f>SUBTOTAL(1,Monate!N32:N43)</f>
        <v>2748.9166666666665</v>
      </c>
      <c r="N43" s="21">
        <f>SUBTOTAL(1,Monate!O32:O43)</f>
        <v>2857.8333333333335</v>
      </c>
      <c r="O43" s="74">
        <f>SUBTOTAL(1,Monate!P32:P43)/10</f>
        <v>2974.4</v>
      </c>
      <c r="P43" s="74">
        <f>SUBTOTAL(1,Monate!Q32:Q43)</f>
        <v>1437.6666666666667</v>
      </c>
      <c r="Q43" s="74">
        <f>SUBTOTAL(1,Monate!R32:R43)</f>
        <v>2748.9166666666665</v>
      </c>
      <c r="R43" s="195" t="str">
        <f>Jahre!R46</f>
        <v>31 GT</v>
      </c>
    </row>
    <row r="44" spans="1:18" x14ac:dyDescent="0.2">
      <c r="A44" s="198">
        <f>Jahre!A47</f>
        <v>40940</v>
      </c>
      <c r="B44" s="50">
        <f>Jahre!B47</f>
        <v>0.72413793103448276</v>
      </c>
      <c r="C44" s="20">
        <f>SUBTOTAL(1,Monate!D33:D44)</f>
        <v>35497.916666666664</v>
      </c>
      <c r="D44" s="20">
        <f>SUBTOTAL(1,Monate!E33:E44)</f>
        <v>329.25</v>
      </c>
      <c r="E44" s="21">
        <f>SUBTOTAL(1,Monate!F33:F44)</f>
        <v>29375.416666666668</v>
      </c>
      <c r="F44" s="20">
        <f>SUBTOTAL(1,Monate!G33:G44)</f>
        <v>374.16666666666669</v>
      </c>
      <c r="G44" s="20">
        <f>SUBTOTAL(1,Monate!H33:H44)</f>
        <v>108.08333333333333</v>
      </c>
      <c r="H44" s="20">
        <f>SUBTOTAL(1,Monate!I33:I44)</f>
        <v>2511.5833333333335</v>
      </c>
      <c r="I44" s="21">
        <f>SUBTOTAL(1,Monate!J33:J44)</f>
        <v>897.33333333333337</v>
      </c>
      <c r="J44" s="21">
        <f>SUBTOTAL(1,Monate!K33:K44)</f>
        <v>529.91666666666663</v>
      </c>
      <c r="K44" s="21">
        <f>SUBTOTAL(1,Monate!L33:L44)</f>
        <v>1308.6666666666667</v>
      </c>
      <c r="L44" s="21">
        <f>SUBTOTAL(1,Monate!M33:M44)</f>
        <v>63.166666666666664</v>
      </c>
      <c r="M44" s="21">
        <f>SUBTOTAL(1,Monate!N33:N44)</f>
        <v>2735.9166666666665</v>
      </c>
      <c r="N44" s="21">
        <f>SUBTOTAL(1,Monate!O33:O44)</f>
        <v>2844.1666666666665</v>
      </c>
      <c r="O44" s="75">
        <f>SUBTOTAL(1,Monate!P33:P44)/10</f>
        <v>2974.958333333333</v>
      </c>
      <c r="P44" s="75">
        <f>SUBTOTAL(1,Monate!Q33:Q44)</f>
        <v>1427.25</v>
      </c>
      <c r="Q44" s="75">
        <f>SUBTOTAL(1,Monate!R33:R44)</f>
        <v>2735.9166666666665</v>
      </c>
      <c r="R44" s="191" t="str">
        <f>Jahre!R47</f>
        <v>29 GT</v>
      </c>
    </row>
    <row r="45" spans="1:18" x14ac:dyDescent="0.2">
      <c r="A45" s="192">
        <f>Jahre!A48</f>
        <v>40969</v>
      </c>
      <c r="B45" s="50">
        <f>Jahre!B48</f>
        <v>0.70967741935483875</v>
      </c>
      <c r="C45" s="20">
        <f>SUBTOTAL(1,Monate!D34:D45)</f>
        <v>35626</v>
      </c>
      <c r="D45" s="20">
        <f>SUBTOTAL(1,Monate!E34:E45)</f>
        <v>335.5</v>
      </c>
      <c r="E45" s="21">
        <f>SUBTOTAL(1,Monate!F34:F45)</f>
        <v>29478.083333333332</v>
      </c>
      <c r="F45" s="20">
        <f>SUBTOTAL(1,Monate!G34:G45)</f>
        <v>377.25</v>
      </c>
      <c r="G45" s="20">
        <f>SUBTOTAL(1,Monate!H34:H45)</f>
        <v>108.25</v>
      </c>
      <c r="H45" s="20">
        <f>SUBTOTAL(1,Monate!I34:I45)</f>
        <v>2524.3333333333335</v>
      </c>
      <c r="I45" s="21">
        <f>SUBTOTAL(1,Monate!J34:J45)</f>
        <v>897.58333333333337</v>
      </c>
      <c r="J45" s="21">
        <f>SUBTOTAL(1,Monate!K34:K45)</f>
        <v>530.33333333333337</v>
      </c>
      <c r="K45" s="21">
        <f>SUBTOTAL(1,Monate!L34:L45)</f>
        <v>1311.9166666666667</v>
      </c>
      <c r="L45" s="21">
        <f>SUBTOTAL(1,Monate!M34:M45)</f>
        <v>62.333333333333336</v>
      </c>
      <c r="M45" s="21">
        <f>SUBTOTAL(1,Monate!N34:N45)</f>
        <v>2739.9166666666665</v>
      </c>
      <c r="N45" s="21">
        <f>SUBTOTAL(1,Monate!O34:O45)</f>
        <v>2848.25</v>
      </c>
      <c r="O45" s="75">
        <f>SUBTOTAL(1,Monate!P34:P45)/10</f>
        <v>2985.5333333333333</v>
      </c>
      <c r="P45" s="75">
        <f>SUBTOTAL(1,Monate!Q34:Q45)</f>
        <v>1427.9166666666667</v>
      </c>
      <c r="Q45" s="75">
        <f>SUBTOTAL(1,Monate!R34:R45)</f>
        <v>2739.8333333333335</v>
      </c>
      <c r="R45" s="191" t="str">
        <f>Jahre!R48</f>
        <v>31 GT</v>
      </c>
    </row>
    <row r="46" spans="1:18" x14ac:dyDescent="0.2">
      <c r="A46" s="192">
        <f>Jahre!A49</f>
        <v>41000</v>
      </c>
      <c r="B46" s="50">
        <f>Jahre!B49</f>
        <v>0.6333333333333333</v>
      </c>
      <c r="C46" s="20">
        <f>SUBTOTAL(1,Monate!D35:D46)</f>
        <v>35469.75</v>
      </c>
      <c r="D46" s="20">
        <f>SUBTOTAL(1,Monate!E35:E46)</f>
        <v>316.41666666666669</v>
      </c>
      <c r="E46" s="21">
        <f>SUBTOTAL(1,Monate!F35:F46)</f>
        <v>29356</v>
      </c>
      <c r="F46" s="20">
        <f>SUBTOTAL(1,Monate!G35:G46)</f>
        <v>372.91666666666669</v>
      </c>
      <c r="G46" s="20">
        <f>SUBTOTAL(1,Monate!H35:H46)</f>
        <v>108</v>
      </c>
      <c r="H46" s="20">
        <f>SUBTOTAL(1,Monate!I35:I46)</f>
        <v>2519.1666666666665</v>
      </c>
      <c r="I46" s="21">
        <f>SUBTOTAL(1,Monate!J35:J46)</f>
        <v>895.41666666666663</v>
      </c>
      <c r="J46" s="21">
        <f>SUBTOTAL(1,Monate!K35:K46)</f>
        <v>527.16666666666663</v>
      </c>
      <c r="K46" s="21">
        <f>SUBTOTAL(1,Monate!L35:L46)</f>
        <v>1314.4166666666667</v>
      </c>
      <c r="L46" s="21">
        <f>SUBTOTAL(1,Monate!M35:M46)</f>
        <v>60.083333333333336</v>
      </c>
      <c r="M46" s="21">
        <f>SUBTOTAL(1,Monate!N35:N46)</f>
        <v>2737</v>
      </c>
      <c r="N46" s="21">
        <f>SUBTOTAL(1,Monate!O35:O46)</f>
        <v>2845</v>
      </c>
      <c r="O46" s="75">
        <f>SUBTOTAL(1,Monate!P35:P46)/10</f>
        <v>2972.8916666666669</v>
      </c>
      <c r="P46" s="75">
        <f>SUBTOTAL(1,Monate!Q35:Q46)</f>
        <v>1422.5833333333333</v>
      </c>
      <c r="Q46" s="75">
        <f>SUBTOTAL(1,Monate!R35:R46)</f>
        <v>2737</v>
      </c>
      <c r="R46" s="191" t="str">
        <f>Jahre!R49</f>
        <v>30 GT</v>
      </c>
    </row>
    <row r="47" spans="1:18" x14ac:dyDescent="0.2">
      <c r="A47" s="192">
        <f>Jahre!A50</f>
        <v>41030</v>
      </c>
      <c r="B47" s="50">
        <f>Jahre!B50</f>
        <v>0.64516129032258063</v>
      </c>
      <c r="C47" s="20">
        <f>SUBTOTAL(1,Monate!D36:D47)</f>
        <v>35436.666666666664</v>
      </c>
      <c r="D47" s="20">
        <f>SUBTOTAL(1,Monate!E36:E47)</f>
        <v>321.41666666666669</v>
      </c>
      <c r="E47" s="21">
        <f>SUBTOTAL(1,Monate!F36:F47)</f>
        <v>29328.166666666668</v>
      </c>
      <c r="F47" s="20">
        <f>SUBTOTAL(1,Monate!G36:G47)</f>
        <v>378.41666666666669</v>
      </c>
      <c r="G47" s="20">
        <f>SUBTOTAL(1,Monate!H36:H47)</f>
        <v>108.16666666666667</v>
      </c>
      <c r="H47" s="20">
        <f>SUBTOTAL(1,Monate!I36:I47)</f>
        <v>2523.8333333333335</v>
      </c>
      <c r="I47" s="21">
        <f>SUBTOTAL(1,Monate!J36:J47)</f>
        <v>890</v>
      </c>
      <c r="J47" s="21">
        <f>SUBTOTAL(1,Monate!K36:K47)</f>
        <v>521.75</v>
      </c>
      <c r="K47" s="21">
        <f>SUBTOTAL(1,Monate!L36:L47)</f>
        <v>1306.9166666666667</v>
      </c>
      <c r="L47" s="21">
        <f>SUBTOTAL(1,Monate!M36:M47)</f>
        <v>57.916666666666664</v>
      </c>
      <c r="M47" s="21">
        <f>SUBTOTAL(1,Monate!N36:N47)</f>
        <v>2718.75</v>
      </c>
      <c r="N47" s="21">
        <f>SUBTOTAL(1,Monate!O36:O47)</f>
        <v>2826.75</v>
      </c>
      <c r="O47" s="75">
        <f>SUBTOTAL(1,Monate!P36:P47)/10</f>
        <v>2970.6583333333333</v>
      </c>
      <c r="P47" s="75">
        <f>SUBTOTAL(1,Monate!Q36:Q47)</f>
        <v>1411.75</v>
      </c>
      <c r="Q47" s="75">
        <f>SUBTOTAL(1,Monate!R36:R47)</f>
        <v>2718.6666666666665</v>
      </c>
      <c r="R47" s="191" t="str">
        <f>Jahre!R50</f>
        <v>31 GT</v>
      </c>
    </row>
    <row r="48" spans="1:18" x14ac:dyDescent="0.2">
      <c r="A48" s="192">
        <f>Jahre!A51</f>
        <v>41061</v>
      </c>
      <c r="B48" s="50">
        <f>Jahre!B51</f>
        <v>0.66666666666666663</v>
      </c>
      <c r="C48" s="20">
        <f>SUBTOTAL(1,Monate!D37:D48)</f>
        <v>35464.916666666664</v>
      </c>
      <c r="D48" s="20">
        <f>SUBTOTAL(1,Monate!E37:E48)</f>
        <v>317.91666666666669</v>
      </c>
      <c r="E48" s="21">
        <f>SUBTOTAL(1,Monate!F37:F48)</f>
        <v>29329.666666666668</v>
      </c>
      <c r="F48" s="20">
        <f>SUBTOTAL(1,Monate!G37:G48)</f>
        <v>374.83333333333331</v>
      </c>
      <c r="G48" s="20">
        <f>SUBTOTAL(1,Monate!H37:H48)</f>
        <v>109.16666666666667</v>
      </c>
      <c r="H48" s="20">
        <f>SUBTOTAL(1,Monate!I37:I48)</f>
        <v>2543.5</v>
      </c>
      <c r="I48" s="21">
        <f>SUBTOTAL(1,Monate!J37:J48)</f>
        <v>894.16666666666663</v>
      </c>
      <c r="J48" s="21">
        <f>SUBTOTAL(1,Monate!K37:K48)</f>
        <v>524.16666666666663</v>
      </c>
      <c r="K48" s="21">
        <f>SUBTOTAL(1,Monate!L37:L48)</f>
        <v>1316.3333333333333</v>
      </c>
      <c r="L48" s="21">
        <f>SUBTOTAL(1,Monate!M37:M48)</f>
        <v>55.25</v>
      </c>
      <c r="M48" s="21">
        <f>SUBTOTAL(1,Monate!N37:N48)</f>
        <v>2734.6666666666665</v>
      </c>
      <c r="N48" s="21">
        <f>SUBTOTAL(1,Monate!O37:O48)</f>
        <v>2843.6666666666665</v>
      </c>
      <c r="O48" s="75">
        <f>SUBTOTAL(1,Monate!P37:P48)/10</f>
        <v>2970.45</v>
      </c>
      <c r="P48" s="75">
        <f>SUBTOTAL(1,Monate!Q37:Q48)</f>
        <v>1418.3333333333333</v>
      </c>
      <c r="Q48" s="75">
        <f>SUBTOTAL(1,Monate!R37:R48)</f>
        <v>2734.6666666666665</v>
      </c>
      <c r="R48" s="191" t="str">
        <f>Jahre!R51</f>
        <v>30 GT</v>
      </c>
    </row>
    <row r="49" spans="1:25" x14ac:dyDescent="0.2">
      <c r="A49" s="192">
        <f>Jahre!A52</f>
        <v>41091</v>
      </c>
      <c r="B49" s="50">
        <f>Jahre!B52</f>
        <v>0.70967741935483875</v>
      </c>
      <c r="C49" s="20">
        <f>SUBTOTAL(1,Monate!D38:D49)</f>
        <v>35376.083333333336</v>
      </c>
      <c r="D49" s="20">
        <f>SUBTOTAL(1,Monate!E38:E49)</f>
        <v>318.33333333333331</v>
      </c>
      <c r="E49" s="21">
        <f>SUBTOTAL(1,Monate!F38:F49)</f>
        <v>29226.833333333332</v>
      </c>
      <c r="F49" s="20">
        <f>SUBTOTAL(1,Monate!G38:G49)</f>
        <v>374</v>
      </c>
      <c r="G49" s="20">
        <f>SUBTOTAL(1,Monate!H38:H49)</f>
        <v>108.33333333333333</v>
      </c>
      <c r="H49" s="20">
        <f>SUBTOTAL(1,Monate!I38:I49)</f>
        <v>2553.25</v>
      </c>
      <c r="I49" s="21">
        <f>SUBTOTAL(1,Monate!J38:J49)</f>
        <v>894.75</v>
      </c>
      <c r="J49" s="21">
        <f>SUBTOTAL(1,Monate!K38:K49)</f>
        <v>524.83333333333337</v>
      </c>
      <c r="K49" s="21">
        <f>SUBTOTAL(1,Monate!L38:L49)</f>
        <v>1323.6666666666667</v>
      </c>
      <c r="L49" s="21">
        <f>SUBTOTAL(1,Monate!M38:M49)</f>
        <v>52.25</v>
      </c>
      <c r="M49" s="21">
        <f>SUBTOTAL(1,Monate!N38:N49)</f>
        <v>2743.25</v>
      </c>
      <c r="N49" s="21">
        <f>SUBTOTAL(1,Monate!O38:O49)</f>
        <v>2851.4166666666665</v>
      </c>
      <c r="O49" s="75">
        <f>SUBTOTAL(1,Monate!P38:P49)/10</f>
        <v>2960.083333333333</v>
      </c>
      <c r="P49" s="75">
        <f>SUBTOTAL(1,Monate!Q38:Q49)</f>
        <v>1419.5833333333333</v>
      </c>
      <c r="Q49" s="75">
        <f>SUBTOTAL(1,Monate!R38:R49)</f>
        <v>2743.25</v>
      </c>
      <c r="R49" s="191" t="str">
        <f>Jahre!R52</f>
        <v>31 GT</v>
      </c>
    </row>
    <row r="50" spans="1:25" x14ac:dyDescent="0.2">
      <c r="A50" s="192">
        <f>Jahre!A53</f>
        <v>41122</v>
      </c>
      <c r="B50" s="50">
        <f>Jahre!B53</f>
        <v>0.74193548387096775</v>
      </c>
      <c r="C50" s="20">
        <f>SUBTOTAL(1,Monate!D39:D50)</f>
        <v>35271.666666666664</v>
      </c>
      <c r="D50" s="20">
        <f>SUBTOTAL(1,Monate!E39:E50)</f>
        <v>323.16666666666669</v>
      </c>
      <c r="E50" s="21">
        <f>SUBTOTAL(1,Monate!F39:F50)</f>
        <v>29125.5</v>
      </c>
      <c r="F50" s="20">
        <f>SUBTOTAL(1,Monate!G39:G50)</f>
        <v>373</v>
      </c>
      <c r="G50" s="20">
        <f>SUBTOTAL(1,Monate!H39:H50)</f>
        <v>109.66666666666667</v>
      </c>
      <c r="H50" s="20">
        <f>SUBTOTAL(1,Monate!I39:I50)</f>
        <v>2554.5</v>
      </c>
      <c r="I50" s="21">
        <f>SUBTOTAL(1,Monate!J39:J50)</f>
        <v>889.58333333333337</v>
      </c>
      <c r="J50" s="21">
        <f>SUBTOTAL(1,Monate!K39:K50)</f>
        <v>522.66666666666663</v>
      </c>
      <c r="K50" s="21">
        <f>SUBTOTAL(1,Monate!L39:L50)</f>
        <v>1324</v>
      </c>
      <c r="L50" s="21">
        <f>SUBTOTAL(1,Monate!M39:M50)</f>
        <v>49.75</v>
      </c>
      <c r="M50" s="21">
        <f>SUBTOTAL(1,Monate!N39:N50)</f>
        <v>2736.25</v>
      </c>
      <c r="N50" s="21">
        <f>SUBTOTAL(1,Monate!O39:O50)</f>
        <v>2845.75</v>
      </c>
      <c r="O50" s="75">
        <f>SUBTOTAL(1,Monate!P39:P50)/10</f>
        <v>2949.85</v>
      </c>
      <c r="P50" s="75">
        <f>SUBTOTAL(1,Monate!Q39:Q50)</f>
        <v>1412.25</v>
      </c>
      <c r="Q50" s="75">
        <f>SUBTOTAL(1,Monate!R39:R50)</f>
        <v>2736.25</v>
      </c>
      <c r="R50" s="191" t="str">
        <f>Jahre!R53</f>
        <v>31 GT</v>
      </c>
    </row>
    <row r="51" spans="1:25" x14ac:dyDescent="0.2">
      <c r="A51" s="199">
        <f>Jahre!A54</f>
        <v>41153</v>
      </c>
      <c r="B51" s="50">
        <f>Jahre!B54</f>
        <v>0.66666666666666663</v>
      </c>
      <c r="C51" s="20">
        <f>SUBTOTAL(1,Monate!D40:D51)</f>
        <v>35177.5</v>
      </c>
      <c r="D51" s="20">
        <f>SUBTOTAL(1,Monate!E40:E51)</f>
        <v>321.25</v>
      </c>
      <c r="E51" s="21">
        <f>SUBTOTAL(1,Monate!F40:F51)</f>
        <v>29053.75</v>
      </c>
      <c r="F51" s="20">
        <f>SUBTOTAL(1,Monate!G40:G51)</f>
        <v>371.08333333333331</v>
      </c>
      <c r="G51" s="20">
        <f>SUBTOTAL(1,Monate!H40:H51)</f>
        <v>126</v>
      </c>
      <c r="H51" s="20">
        <f>SUBTOTAL(1,Monate!I40:I51)</f>
        <v>2553.25</v>
      </c>
      <c r="I51" s="21">
        <f>SUBTOTAL(1,Monate!J40:J51)</f>
        <v>876.08333333333337</v>
      </c>
      <c r="J51" s="21">
        <f>SUBTOTAL(1,Monate!K40:K51)</f>
        <v>517</v>
      </c>
      <c r="K51" s="21">
        <f>SUBTOTAL(1,Monate!L40:L51)</f>
        <v>1314.75</v>
      </c>
      <c r="L51" s="21">
        <f>SUBTOTAL(1,Monate!M40:M51)</f>
        <v>44.333333333333336</v>
      </c>
      <c r="M51" s="21">
        <f>SUBTOTAL(1,Monate!N40:N51)</f>
        <v>2707.8333333333335</v>
      </c>
      <c r="N51" s="21">
        <f>SUBTOTAL(1,Monate!O40:O51)</f>
        <v>2833.75</v>
      </c>
      <c r="O51" s="75">
        <f>SUBTOTAL(1,Monate!P40:P51)/10</f>
        <v>2942.4833333333331</v>
      </c>
      <c r="P51" s="75">
        <f>SUBTOTAL(1,Monate!Q40:Q51)</f>
        <v>1393.0833333333333</v>
      </c>
      <c r="Q51" s="75">
        <f>SUBTOTAL(1,Monate!R40:R51)</f>
        <v>2707.8333333333335</v>
      </c>
      <c r="R51" s="191" t="str">
        <f>Jahre!R54</f>
        <v>30 GT</v>
      </c>
    </row>
    <row r="52" spans="1:25" x14ac:dyDescent="0.2">
      <c r="A52" s="192">
        <f>Jahre!A55</f>
        <v>41183</v>
      </c>
      <c r="B52" s="50">
        <f>Jahre!B55</f>
        <v>0.70967741935483875</v>
      </c>
      <c r="C52" s="20">
        <f>SUBTOTAL(1,Monate!D41:D52)</f>
        <v>34975.083333333336</v>
      </c>
      <c r="D52" s="20">
        <f>SUBTOTAL(1,Monate!E41:E52)</f>
        <v>319.75</v>
      </c>
      <c r="E52" s="21">
        <f>SUBTOTAL(1,Monate!F41:F52)</f>
        <v>28841.583333333332</v>
      </c>
      <c r="F52" s="20">
        <f>SUBTOTAL(1,Monate!G41:G52)</f>
        <v>368.25</v>
      </c>
      <c r="G52" s="20">
        <f>SUBTOTAL(1,Monate!H41:H52)</f>
        <v>129.5</v>
      </c>
      <c r="H52" s="20">
        <f>SUBTOTAL(1,Monate!I41:I52)</f>
        <v>2558.4166666666665</v>
      </c>
      <c r="I52" s="21">
        <f>SUBTOTAL(1,Monate!J41:J52)</f>
        <v>875.66666666666663</v>
      </c>
      <c r="J52" s="21">
        <f>SUBTOTAL(1,Monate!K41:K52)</f>
        <v>519.08333333333337</v>
      </c>
      <c r="K52" s="21">
        <f>SUBTOTAL(1,Monate!L41:L52)</f>
        <v>1321.8333333333333</v>
      </c>
      <c r="L52" s="21">
        <f>SUBTOTAL(1,Monate!M41:M52)</f>
        <v>41</v>
      </c>
      <c r="M52" s="21">
        <f>SUBTOTAL(1,Monate!N41:N52)</f>
        <v>2716.5833333333335</v>
      </c>
      <c r="N52" s="21">
        <f>SUBTOTAL(1,Monate!O41:O52)</f>
        <v>2845.9166666666665</v>
      </c>
      <c r="O52" s="75">
        <f>SUBTOTAL(1,Monate!P41:P52)/10</f>
        <v>2920.9833333333331</v>
      </c>
      <c r="P52" s="75">
        <f>SUBTOTAL(1,Monate!Q41:Q52)</f>
        <v>1394.75</v>
      </c>
      <c r="Q52" s="75">
        <f>SUBTOTAL(1,Monate!R41:R52)</f>
        <v>2716.5833333333335</v>
      </c>
      <c r="R52" s="191" t="str">
        <f>Jahre!R55</f>
        <v>31 GT</v>
      </c>
    </row>
    <row r="53" spans="1:25" ht="12" customHeight="1" x14ac:dyDescent="0.2">
      <c r="A53" s="192">
        <f>Jahre!A56</f>
        <v>41214</v>
      </c>
      <c r="B53" s="50">
        <f>Jahre!B56</f>
        <v>0.7</v>
      </c>
      <c r="C53" s="20">
        <f>SUBTOTAL(1,Monate!D42:D53)</f>
        <v>34898.25</v>
      </c>
      <c r="D53" s="20">
        <f>SUBTOTAL(1,Monate!E42:E53)</f>
        <v>318.33333333333331</v>
      </c>
      <c r="E53" s="21">
        <f>SUBTOTAL(1,Monate!F42:F53)</f>
        <v>28778.416666666668</v>
      </c>
      <c r="F53" s="20">
        <f>SUBTOTAL(1,Monate!G42:G53)</f>
        <v>366.91666666666669</v>
      </c>
      <c r="G53" s="20">
        <f>SUBTOTAL(1,Monate!H42:H53)</f>
        <v>128.58333333333334</v>
      </c>
      <c r="H53" s="20">
        <f>SUBTOTAL(1,Monate!I42:I53)</f>
        <v>2557.1666666666665</v>
      </c>
      <c r="I53" s="21">
        <f>SUBTOTAL(1,Monate!J42:J53)</f>
        <v>871.75</v>
      </c>
      <c r="J53" s="21">
        <f>SUBTOTAL(1,Monate!K42:K53)</f>
        <v>515.66666666666663</v>
      </c>
      <c r="K53" s="21">
        <f>SUBTOTAL(1,Monate!L42:L53)</f>
        <v>1320.75</v>
      </c>
      <c r="L53" s="21">
        <f>SUBTOTAL(1,Monate!M42:M53)</f>
        <v>40.75</v>
      </c>
      <c r="M53" s="21">
        <f>SUBTOTAL(1,Monate!N42:N53)</f>
        <v>2708.0833333333335</v>
      </c>
      <c r="N53" s="21">
        <f>SUBTOTAL(1,Monate!O42:O53)</f>
        <v>2836.5833333333335</v>
      </c>
      <c r="O53" s="75">
        <f>SUBTOTAL(1,Monate!P42:P53)/10</f>
        <v>2914.5333333333333</v>
      </c>
      <c r="P53" s="75">
        <f>SUBTOTAL(1,Monate!Q42:Q53)</f>
        <v>1387.4166666666667</v>
      </c>
      <c r="Q53" s="75">
        <f>SUBTOTAL(1,Monate!R42:R53)</f>
        <v>2708.1666666666665</v>
      </c>
      <c r="R53" s="191" t="str">
        <f>Jahre!R56</f>
        <v>30 GT</v>
      </c>
    </row>
    <row r="54" spans="1:25" ht="12" customHeight="1" thickBot="1" x14ac:dyDescent="0.25">
      <c r="A54" s="193">
        <f>Jahre!A57</f>
        <v>41244</v>
      </c>
      <c r="B54" s="61">
        <f>Jahre!B57</f>
        <v>0.61290322580645162</v>
      </c>
      <c r="C54" s="110">
        <f>SUBTOTAL(1,Monate!D43:D54)</f>
        <v>34736.333333333336</v>
      </c>
      <c r="D54" s="110">
        <f>SUBTOTAL(1,Monate!E43:E54)</f>
        <v>317.91666666666669</v>
      </c>
      <c r="E54" s="111">
        <f>SUBTOTAL(1,Monate!F43:F54)</f>
        <v>28656.333333333332</v>
      </c>
      <c r="F54" s="110">
        <f>SUBTOTAL(1,Monate!G43:G54)</f>
        <v>364.66666666666669</v>
      </c>
      <c r="G54" s="110">
        <f>SUBTOTAL(1,Monate!H43:H54)</f>
        <v>131.25</v>
      </c>
      <c r="H54" s="110">
        <f>SUBTOTAL(1,Monate!I43:I54)</f>
        <v>2546.3333333333335</v>
      </c>
      <c r="I54" s="111">
        <f>SUBTOTAL(1,Monate!J43:J54)</f>
        <v>861.41666666666663</v>
      </c>
      <c r="J54" s="111">
        <f>SUBTOTAL(1,Monate!K43:K54)</f>
        <v>509.25</v>
      </c>
      <c r="K54" s="111">
        <f>SUBTOTAL(1,Monate!L43:L54)</f>
        <v>1309.5833333333333</v>
      </c>
      <c r="L54" s="111">
        <f>SUBTOTAL(1,Monate!M43:M54)</f>
        <v>39.833333333333336</v>
      </c>
      <c r="M54" s="111">
        <f>SUBTOTAL(1,Monate!N43:N54)</f>
        <v>2680.1666666666665</v>
      </c>
      <c r="N54" s="111">
        <f>SUBTOTAL(1,Monate!O43:O54)</f>
        <v>2811.3333333333335</v>
      </c>
      <c r="O54" s="101">
        <f>SUBTOTAL(1,Monate!P43:P54)/10</f>
        <v>2902.1</v>
      </c>
      <c r="P54" s="101">
        <f>SUBTOTAL(1,Monate!Q43:Q54)</f>
        <v>1370.6666666666667</v>
      </c>
      <c r="Q54" s="101">
        <f>SUBTOTAL(1,Monate!R43:R54)</f>
        <v>2680.25</v>
      </c>
      <c r="R54" s="194" t="str">
        <f>Jahre!R57</f>
        <v>31 GT</v>
      </c>
    </row>
    <row r="55" spans="1:25" s="200" customFormat="1" ht="12" customHeight="1" thickTop="1" x14ac:dyDescent="0.2">
      <c r="A55" s="192">
        <f>Jahre!A59</f>
        <v>41275</v>
      </c>
      <c r="B55" s="50">
        <f>Jahre!B59</f>
        <v>0.70967741935483875</v>
      </c>
      <c r="C55" s="20">
        <f>SUBTOTAL(1,Monate!D44:D55)</f>
        <v>34696.416666666664</v>
      </c>
      <c r="D55" s="20">
        <f>SUBTOTAL(1,Monate!E44:E55)</f>
        <v>318.08333333333331</v>
      </c>
      <c r="E55" s="21">
        <f>SUBTOTAL(1,Monate!F44:F55)</f>
        <v>28608.416666666668</v>
      </c>
      <c r="F55" s="20">
        <f>SUBTOTAL(1,Monate!G44:G55)</f>
        <v>364.58333333333331</v>
      </c>
      <c r="G55" s="20">
        <f>SUBTOTAL(1,Monate!H44:H55)</f>
        <v>133.16666666666666</v>
      </c>
      <c r="H55" s="20">
        <f>SUBTOTAL(1,Monate!I44:I55)</f>
        <v>2551.4166666666665</v>
      </c>
      <c r="I55" s="21">
        <f>SUBTOTAL(1,Monate!J44:J55)</f>
        <v>860.33333333333337</v>
      </c>
      <c r="J55" s="21">
        <f>SUBTOTAL(1,Monate!K44:K55)</f>
        <v>509.33333333333331</v>
      </c>
      <c r="K55" s="21">
        <f>SUBTOTAL(1,Monate!L44:L55)</f>
        <v>1312.9166666666667</v>
      </c>
      <c r="L55" s="21">
        <f>SUBTOTAL(1,Monate!M44:M55)</f>
        <v>38.583333333333336</v>
      </c>
      <c r="M55" s="21">
        <f>SUBTOTAL(1,Monate!N44:N55)</f>
        <v>2682.5833333333335</v>
      </c>
      <c r="N55" s="21">
        <f>SUBTOTAL(1,Monate!O44:O55)</f>
        <v>2815.5833333333335</v>
      </c>
      <c r="O55" s="74">
        <f>SUBTOTAL(1,Monate!P44:P55)/10</f>
        <v>2897.3</v>
      </c>
      <c r="P55" s="74">
        <f>SUBTOTAL(1,Monate!Q44:Q55)</f>
        <v>1369.6666666666667</v>
      </c>
      <c r="Q55" s="74">
        <f>SUBTOTAL(1,Monate!R44:R55)</f>
        <v>2682.5833333333335</v>
      </c>
      <c r="R55" s="195" t="str">
        <f>Jahre!R59</f>
        <v>31 GT</v>
      </c>
      <c r="U55" s="150"/>
      <c r="V55" s="150"/>
      <c r="W55" s="150"/>
      <c r="X55" s="150"/>
      <c r="Y55" s="150"/>
    </row>
    <row r="56" spans="1:25" s="200" customFormat="1" ht="12" customHeight="1" x14ac:dyDescent="0.2">
      <c r="A56" s="192">
        <f>Jahre!A60</f>
        <v>41306</v>
      </c>
      <c r="B56" s="50">
        <f>Jahre!B60</f>
        <v>0.7142857142857143</v>
      </c>
      <c r="C56" s="20">
        <f>SUBTOTAL(1,Monate!D45:D56)</f>
        <v>34646</v>
      </c>
      <c r="D56" s="20">
        <f>SUBTOTAL(1,Monate!E45:E56)</f>
        <v>317.5</v>
      </c>
      <c r="E56" s="21">
        <f>SUBTOTAL(1,Monate!F45:F56)</f>
        <v>28555.416666666668</v>
      </c>
      <c r="F56" s="20">
        <f>SUBTOTAL(1,Monate!G45:G56)</f>
        <v>363.08333333333331</v>
      </c>
      <c r="G56" s="20">
        <f>SUBTOTAL(1,Monate!H45:H56)</f>
        <v>135.41666666666666</v>
      </c>
      <c r="H56" s="20">
        <f>SUBTOTAL(1,Monate!I45:I56)</f>
        <v>2554.9166666666665</v>
      </c>
      <c r="I56" s="21">
        <f>SUBTOTAL(1,Monate!J45:J56)</f>
        <v>858.25</v>
      </c>
      <c r="J56" s="21">
        <f>SUBTOTAL(1,Monate!K45:K56)</f>
        <v>508.58333333333331</v>
      </c>
      <c r="K56" s="21">
        <f>SUBTOTAL(1,Monate!L45:L56)</f>
        <v>1314.6666666666667</v>
      </c>
      <c r="L56" s="21">
        <f>SUBTOTAL(1,Monate!M45:M56)</f>
        <v>38.666666666666664</v>
      </c>
      <c r="M56" s="21">
        <f>SUBTOTAL(1,Monate!N45:N56)</f>
        <v>2681.4166666666665</v>
      </c>
      <c r="N56" s="21">
        <f>SUBTOTAL(1,Monate!O45:O56)</f>
        <v>2816.5833333333335</v>
      </c>
      <c r="O56" s="75">
        <f>SUBTOTAL(1,Monate!P45:P56)/10</f>
        <v>2891.85</v>
      </c>
      <c r="P56" s="75">
        <f>SUBTOTAL(1,Monate!Q45:Q56)</f>
        <v>1366.8333333333333</v>
      </c>
      <c r="Q56" s="75">
        <f>SUBTOTAL(1,Monate!R45:R56)</f>
        <v>2681.5</v>
      </c>
      <c r="R56" s="191" t="str">
        <f>Jahre!R60</f>
        <v>28 GT</v>
      </c>
      <c r="U56" s="150"/>
      <c r="V56" s="150"/>
      <c r="W56" s="150"/>
      <c r="X56" s="150"/>
      <c r="Y56" s="150"/>
    </row>
    <row r="57" spans="1:25" s="200" customFormat="1" ht="12" customHeight="1" x14ac:dyDescent="0.2">
      <c r="A57" s="192">
        <f>Jahre!A61</f>
        <v>41334</v>
      </c>
      <c r="B57" s="50">
        <f>Jahre!B61</f>
        <v>0.64516129032258063</v>
      </c>
      <c r="C57" s="20">
        <f>SUBTOTAL(1,Monate!D46:D57)</f>
        <v>34556.083333333336</v>
      </c>
      <c r="D57" s="20">
        <f>SUBTOTAL(1,Monate!E46:E57)</f>
        <v>305.33333333333331</v>
      </c>
      <c r="E57" s="21">
        <f>SUBTOTAL(1,Monate!F46:F57)</f>
        <v>28516.166666666668</v>
      </c>
      <c r="F57" s="20">
        <f>SUBTOTAL(1,Monate!G46:G57)</f>
        <v>359.08333333333331</v>
      </c>
      <c r="G57" s="20">
        <f>SUBTOTAL(1,Monate!H46:H57)</f>
        <v>137.75</v>
      </c>
      <c r="H57" s="20">
        <f>SUBTOTAL(1,Monate!I46:I57)</f>
        <v>2549.1666666666665</v>
      </c>
      <c r="I57" s="21">
        <f>SUBTOTAL(1,Monate!J46:J57)</f>
        <v>848.91666666666663</v>
      </c>
      <c r="J57" s="21">
        <f>SUBTOTAL(1,Monate!K46:K57)</f>
        <v>501.91666666666669</v>
      </c>
      <c r="K57" s="21">
        <f>SUBTOTAL(1,Monate!L46:L57)</f>
        <v>1300.25</v>
      </c>
      <c r="L57" s="21">
        <f>SUBTOTAL(1,Monate!M46:M57)</f>
        <v>37.916666666666664</v>
      </c>
      <c r="M57" s="21">
        <f>SUBTOTAL(1,Monate!N46:N57)</f>
        <v>2650.9166666666665</v>
      </c>
      <c r="N57" s="21">
        <f>SUBTOTAL(1,Monate!O46:O57)</f>
        <v>2788.5</v>
      </c>
      <c r="O57" s="75">
        <f>SUBTOTAL(1,Monate!P46:P57)/10</f>
        <v>2887.5250000000001</v>
      </c>
      <c r="P57" s="75">
        <f>SUBTOTAL(1,Monate!Q46:Q57)</f>
        <v>1350.8333333333333</v>
      </c>
      <c r="Q57" s="75">
        <f>SUBTOTAL(1,Monate!R46:R57)</f>
        <v>2651.0833333333335</v>
      </c>
      <c r="R57" s="191" t="str">
        <f>Jahre!R61</f>
        <v>31 GT</v>
      </c>
      <c r="U57" s="150"/>
      <c r="V57" s="150"/>
      <c r="W57" s="150"/>
      <c r="X57" s="150"/>
      <c r="Y57" s="150"/>
    </row>
    <row r="58" spans="1:25" s="200" customFormat="1" ht="12" customHeight="1" x14ac:dyDescent="0.2">
      <c r="A58" s="192">
        <f>Jahre!A62</f>
        <v>41365</v>
      </c>
      <c r="B58" s="50">
        <f>Jahre!B62</f>
        <v>0.7</v>
      </c>
      <c r="C58" s="20">
        <f>SUBTOTAL(1,Monate!D47:D58)</f>
        <v>34597.083333333336</v>
      </c>
      <c r="D58" s="20">
        <f>SUBTOTAL(1,Monate!E47:E58)</f>
        <v>303.75</v>
      </c>
      <c r="E58" s="21">
        <f>SUBTOTAL(1,Monate!F47:F58)</f>
        <v>28531.583333333332</v>
      </c>
      <c r="F58" s="20">
        <f>SUBTOTAL(1,Monate!G47:G58)</f>
        <v>356.33333333333331</v>
      </c>
      <c r="G58" s="20">
        <f>SUBTOTAL(1,Monate!H47:H58)</f>
        <v>141.83333333333334</v>
      </c>
      <c r="H58" s="20">
        <f>SUBTOTAL(1,Monate!I47:I58)</f>
        <v>2558.1666666666665</v>
      </c>
      <c r="I58" s="21">
        <f>SUBTOTAL(1,Monate!J47:J58)</f>
        <v>852.91666666666663</v>
      </c>
      <c r="J58" s="21">
        <f>SUBTOTAL(1,Monate!K47:K58)</f>
        <v>505.75</v>
      </c>
      <c r="K58" s="21">
        <f>SUBTOTAL(1,Monate!L47:L58)</f>
        <v>1309.75</v>
      </c>
      <c r="L58" s="21">
        <f>SUBTOTAL(1,Monate!M47:M58)</f>
        <v>37.25</v>
      </c>
      <c r="M58" s="21">
        <f>SUBTOTAL(1,Monate!N47:N58)</f>
        <v>2668.25</v>
      </c>
      <c r="N58" s="21">
        <f>SUBTOTAL(1,Monate!O47:O58)</f>
        <v>2810.0833333333335</v>
      </c>
      <c r="O58" s="75">
        <f>SUBTOTAL(1,Monate!P47:P58)/10</f>
        <v>2888.791666666667</v>
      </c>
      <c r="P58" s="75">
        <f>SUBTOTAL(1,Monate!Q47:Q58)</f>
        <v>1358.6666666666667</v>
      </c>
      <c r="Q58" s="75">
        <f>SUBTOTAL(1,Monate!R47:R58)</f>
        <v>2668.4166666666665</v>
      </c>
      <c r="R58" s="191" t="str">
        <f>Jahre!R62</f>
        <v>30 GT</v>
      </c>
      <c r="U58" s="150"/>
      <c r="V58" s="150"/>
      <c r="W58" s="150"/>
      <c r="X58" s="150"/>
      <c r="Y58" s="150"/>
    </row>
    <row r="59" spans="1:25" s="200" customFormat="1" ht="12" customHeight="1" x14ac:dyDescent="0.2">
      <c r="A59" s="192">
        <f>Jahre!A63</f>
        <v>41395</v>
      </c>
      <c r="B59" s="50">
        <f>Jahre!B63</f>
        <v>0.61290322580645162</v>
      </c>
      <c r="C59" s="20">
        <f>SUBTOTAL(1,Monate!D48:D59)</f>
        <v>34451.583333333336</v>
      </c>
      <c r="D59" s="21">
        <f>SUBTOTAL(1,Monate!E48:E59)</f>
        <v>287.75</v>
      </c>
      <c r="E59" s="21">
        <f>SUBTOTAL(1,Monate!F48:F59)</f>
        <v>28426.666666666668</v>
      </c>
      <c r="F59" s="20">
        <f>SUBTOTAL(1,Monate!G48:G59)</f>
        <v>356</v>
      </c>
      <c r="G59" s="20">
        <f>SUBTOTAL(1,Monate!H48:H59)</f>
        <v>144.08333333333334</v>
      </c>
      <c r="H59" s="20">
        <f>SUBTOTAL(1,Monate!I48:I59)</f>
        <v>2548.25</v>
      </c>
      <c r="I59" s="21">
        <f>SUBTOTAL(1,Monate!J48:J59)</f>
        <v>845.83333333333337</v>
      </c>
      <c r="J59" s="21">
        <f>SUBTOTAL(1,Monate!K48:K59)</f>
        <v>502.75</v>
      </c>
      <c r="K59" s="21">
        <f>SUBTOTAL(1,Monate!L48:L59)</f>
        <v>1303.5833333333333</v>
      </c>
      <c r="L59" s="21">
        <f>SUBTOTAL(1,Monate!M48:M59)</f>
        <v>36.833333333333336</v>
      </c>
      <c r="M59" s="21">
        <f>SUBTOTAL(1,Monate!N48:N59)</f>
        <v>2652</v>
      </c>
      <c r="N59" s="21">
        <f>SUBTOTAL(1,Monate!O48:O59)</f>
        <v>2796.0833333333335</v>
      </c>
      <c r="O59" s="75">
        <f>SUBTOTAL(1,Monate!P48:P59)/10</f>
        <v>2878.2666666666669</v>
      </c>
      <c r="P59" s="75">
        <f>SUBTOTAL(1,Monate!Q48:Q59)</f>
        <v>1348.5833333333333</v>
      </c>
      <c r="Q59" s="75">
        <f>SUBTOTAL(1,Monate!R48:R59)</f>
        <v>2652.1666666666665</v>
      </c>
      <c r="R59" s="191" t="str">
        <f>Jahre!R63</f>
        <v>31 GT</v>
      </c>
      <c r="U59" s="150"/>
      <c r="V59" s="150"/>
      <c r="W59" s="150"/>
      <c r="X59" s="150"/>
      <c r="Y59" s="150"/>
    </row>
    <row r="60" spans="1:25" s="200" customFormat="1" ht="12" customHeight="1" x14ac:dyDescent="0.2">
      <c r="A60" s="192">
        <f>Jahre!A64</f>
        <v>41426</v>
      </c>
      <c r="B60" s="50">
        <f>Jahre!B64</f>
        <v>0.66666666666666663</v>
      </c>
      <c r="C60" s="21">
        <f>SUBTOTAL(1,Monate!D49:D60)</f>
        <v>34365.833333333336</v>
      </c>
      <c r="D60" s="20">
        <f>SUBTOTAL(1,Monate!E49:E60)</f>
        <v>288.75</v>
      </c>
      <c r="E60" s="21">
        <f>SUBTOTAL(1,Monate!F49:F60)</f>
        <v>28362.25</v>
      </c>
      <c r="F60" s="20">
        <f>SUBTOTAL(1,Monate!G49:G60)</f>
        <v>351.33333333333331</v>
      </c>
      <c r="G60" s="20">
        <f>SUBTOTAL(1,Monate!H49:H60)</f>
        <v>146.58333333333334</v>
      </c>
      <c r="H60" s="20">
        <f>SUBTOTAL(1,Monate!I49:I60)</f>
        <v>2542.9166666666665</v>
      </c>
      <c r="I60" s="21">
        <f>SUBTOTAL(1,Monate!J49:J60)</f>
        <v>838.5</v>
      </c>
      <c r="J60" s="21">
        <f>SUBTOTAL(1,Monate!K49:K60)</f>
        <v>499.25</v>
      </c>
      <c r="K60" s="21">
        <f>SUBTOTAL(1,Monate!L49:L60)</f>
        <v>1300.1666666666667</v>
      </c>
      <c r="L60" s="21">
        <f>SUBTOTAL(1,Monate!M49:M60)</f>
        <v>36.166666666666664</v>
      </c>
      <c r="M60" s="21">
        <f>SUBTOTAL(1,Monate!N49:N60)</f>
        <v>2637.75</v>
      </c>
      <c r="N60" s="21">
        <f>SUBTOTAL(1,Monate!O49:O60)</f>
        <v>2784.3333333333335</v>
      </c>
      <c r="O60" s="75">
        <f>SUBTOTAL(1,Monate!P49:P60)/10</f>
        <v>2871.3583333333331</v>
      </c>
      <c r="P60" s="75">
        <f>SUBTOTAL(1,Monate!Q49:Q60)</f>
        <v>1337.75</v>
      </c>
      <c r="Q60" s="75">
        <f>SUBTOTAL(1,Monate!R49:R60)</f>
        <v>2637.9166666666665</v>
      </c>
      <c r="R60" s="191" t="str">
        <f>Jahre!R64</f>
        <v>30 GT</v>
      </c>
      <c r="U60" s="150"/>
      <c r="V60" s="150"/>
      <c r="W60" s="150"/>
      <c r="X60" s="150"/>
      <c r="Y60" s="150"/>
    </row>
    <row r="61" spans="1:25" s="200" customFormat="1" ht="12" customHeight="1" x14ac:dyDescent="0.2">
      <c r="A61" s="192">
        <f>Jahre!A65</f>
        <v>41456</v>
      </c>
      <c r="B61" s="50">
        <f>Jahre!B65</f>
        <v>0.74193548387096775</v>
      </c>
      <c r="C61" s="20">
        <f>SUBTOTAL(1,Monate!D50:D61)</f>
        <v>34369.916666666664</v>
      </c>
      <c r="D61" s="20">
        <f>SUBTOTAL(1,Monate!E50:E61)</f>
        <v>305.66666666666669</v>
      </c>
      <c r="E61" s="21">
        <f>SUBTOTAL(1,Monate!F50:F61)</f>
        <v>28347.833333333332</v>
      </c>
      <c r="F61" s="20">
        <f>SUBTOTAL(1,Monate!G50:G61)</f>
        <v>352.75</v>
      </c>
      <c r="G61" s="20">
        <f>SUBTOTAL(1,Monate!H50:H61)</f>
        <v>153.5</v>
      </c>
      <c r="H61" s="20">
        <f>SUBTOTAL(1,Monate!I50:I61)</f>
        <v>2544.0833333333335</v>
      </c>
      <c r="I61" s="21">
        <f>SUBTOTAL(1,Monate!J50:J61)</f>
        <v>838.16666666666663</v>
      </c>
      <c r="J61" s="21">
        <f>SUBTOTAL(1,Monate!K50:K61)</f>
        <v>500.5</v>
      </c>
      <c r="K61" s="21">
        <f>SUBTOTAL(1,Monate!L50:L61)</f>
        <v>1298.3333333333333</v>
      </c>
      <c r="L61" s="21">
        <f>SUBTOTAL(1,Monate!M50:M61)</f>
        <v>36.583333333333336</v>
      </c>
      <c r="M61" s="21">
        <f>SUBTOTAL(1,Monate!N50:N61)</f>
        <v>2636.9166666666665</v>
      </c>
      <c r="N61" s="21">
        <f>SUBTOTAL(1,Monate!O50:O61)</f>
        <v>2797.8333333333335</v>
      </c>
      <c r="O61" s="75">
        <f>SUBTOTAL(1,Monate!P50:P61)/10</f>
        <v>2870.0583333333334</v>
      </c>
      <c r="P61" s="75">
        <f>SUBTOTAL(1,Monate!Q50:Q61)</f>
        <v>1338.6666666666667</v>
      </c>
      <c r="Q61" s="75">
        <f>SUBTOTAL(1,Monate!R50:R61)</f>
        <v>2637</v>
      </c>
      <c r="R61" s="191" t="str">
        <f>Jahre!R65</f>
        <v>17 GT</v>
      </c>
      <c r="U61" s="150"/>
      <c r="V61" s="150"/>
      <c r="W61" s="150"/>
      <c r="X61" s="150"/>
      <c r="Y61" s="150"/>
    </row>
    <row r="62" spans="1:25" s="200" customFormat="1" ht="12" customHeight="1" x14ac:dyDescent="0.2">
      <c r="A62" s="192">
        <f>Jahre!A66</f>
        <v>41487</v>
      </c>
      <c r="B62" s="50">
        <f>Jahre!B66</f>
        <v>0.70967741935483875</v>
      </c>
      <c r="C62" s="20">
        <f>SUBTOTAL(1,Monate!D51:D62)</f>
        <v>33977.166666666664</v>
      </c>
      <c r="D62" s="20">
        <f>SUBTOTAL(1,Monate!E51:E62)</f>
        <v>305.58333333333331</v>
      </c>
      <c r="E62" s="21">
        <f>SUBTOTAL(1,Monate!F51:F62)</f>
        <v>28016.666666666668</v>
      </c>
      <c r="F62" s="20">
        <f>SUBTOTAL(1,Monate!G51:G62)</f>
        <v>342.91666666666669</v>
      </c>
      <c r="G62" s="20">
        <f>SUBTOTAL(1,Monate!H51:H62)</f>
        <v>159.66666666666666</v>
      </c>
      <c r="H62" s="20">
        <f>SUBTOTAL(1,Monate!I51:I62)</f>
        <v>2519.4166666666665</v>
      </c>
      <c r="I62" s="21">
        <f>SUBTOTAL(1,Monate!J51:J62)</f>
        <v>825.91666666666663</v>
      </c>
      <c r="J62" s="21">
        <f>SUBTOTAL(1,Monate!K51:K62)</f>
        <v>495.41666666666669</v>
      </c>
      <c r="K62" s="21">
        <f>SUBTOTAL(1,Monate!L51:L62)</f>
        <v>1283.5</v>
      </c>
      <c r="L62" s="21">
        <f>SUBTOTAL(1,Monate!M51:M62)</f>
        <v>35.583333333333336</v>
      </c>
      <c r="M62" s="21">
        <f>SUBTOTAL(1,Monate!N51:N62)</f>
        <v>2604.75</v>
      </c>
      <c r="N62" s="21">
        <f>SUBTOTAL(1,Monate!O51:O62)</f>
        <v>2771.8333333333335</v>
      </c>
      <c r="O62" s="75">
        <f>SUBTOTAL(1,Monate!P51:P62)/10</f>
        <v>2835.958333333333</v>
      </c>
      <c r="P62" s="75">
        <f>SUBTOTAL(1,Monate!Q51:Q62)</f>
        <v>1321.3333333333333</v>
      </c>
      <c r="Q62" s="75">
        <f>SUBTOTAL(1,Monate!R51:R62)</f>
        <v>2604.8333333333335</v>
      </c>
      <c r="R62" s="338" t="str">
        <f>Jahre!R66</f>
        <v>0 GT (Aug.) / 0 GT (Sept) / 6 GT (Okt) |
12 Wo Sanierung Leo-Wohlleb-Brücke (1,6 Mio)</v>
      </c>
      <c r="U62" s="150"/>
      <c r="V62" s="150"/>
      <c r="W62" s="150"/>
      <c r="X62" s="150"/>
      <c r="Y62" s="150"/>
    </row>
    <row r="63" spans="1:25" s="200" customFormat="1" ht="12" customHeight="1" x14ac:dyDescent="0.2">
      <c r="A63" s="192">
        <f>Jahre!A67</f>
        <v>41518</v>
      </c>
      <c r="B63" s="50">
        <f>Jahre!B67</f>
        <v>0.7</v>
      </c>
      <c r="C63" s="20">
        <f>SUBTOTAL(1,Monate!D52:D63)</f>
        <v>33897</v>
      </c>
      <c r="D63" s="21">
        <f>SUBTOTAL(1,Monate!E52:E63)</f>
        <v>310.33333333333331</v>
      </c>
      <c r="E63" s="21">
        <f>SUBTOTAL(1,Monate!F52:F63)</f>
        <v>27958.416666666668</v>
      </c>
      <c r="F63" s="20">
        <f>SUBTOTAL(1,Monate!G52:G63)</f>
        <v>338.5</v>
      </c>
      <c r="G63" s="20">
        <f>SUBTOTAL(1,Monate!H52:H63)</f>
        <v>147</v>
      </c>
      <c r="H63" s="20">
        <f>SUBTOTAL(1,Monate!I52:I63)</f>
        <v>2515.8333333333335</v>
      </c>
      <c r="I63" s="21">
        <f>SUBTOTAL(1,Monate!J52:J63)</f>
        <v>823.75</v>
      </c>
      <c r="J63" s="21">
        <f>SUBTOTAL(1,Monate!K52:K63)</f>
        <v>492.66666666666669</v>
      </c>
      <c r="K63" s="21">
        <f>SUBTOTAL(1,Monate!L52:L63)</f>
        <v>1283.6666666666667</v>
      </c>
      <c r="L63" s="21">
        <f>SUBTOTAL(1,Monate!M52:M63)</f>
        <v>34.416666666666664</v>
      </c>
      <c r="M63" s="21">
        <f>SUBTOTAL(1,Monate!N52:N63)</f>
        <v>2600.0833333333335</v>
      </c>
      <c r="N63" s="21">
        <f>SUBTOTAL(1,Monate!O52:O63)</f>
        <v>2754.5</v>
      </c>
      <c r="O63" s="75">
        <f>SUBTOTAL(1,Monate!P52:P63)/10</f>
        <v>2829.6916666666666</v>
      </c>
      <c r="P63" s="75">
        <f>SUBTOTAL(1,Monate!Q52:Q63)</f>
        <v>1316.4166666666667</v>
      </c>
      <c r="Q63" s="75">
        <f>SUBTOTAL(1,Monate!R52:R63)</f>
        <v>2600.0833333333335</v>
      </c>
      <c r="R63" s="339">
        <f>Jahre!R67</f>
        <v>0</v>
      </c>
      <c r="U63" s="150"/>
      <c r="V63" s="150"/>
      <c r="W63" s="150"/>
      <c r="X63" s="150"/>
      <c r="Y63" s="150"/>
    </row>
    <row r="64" spans="1:25" s="200" customFormat="1" ht="12" customHeight="1" x14ac:dyDescent="0.2">
      <c r="A64" s="192">
        <f>Jahre!A68</f>
        <v>41548</v>
      </c>
      <c r="B64" s="50">
        <f>Jahre!B68</f>
        <v>0.70967741935483875</v>
      </c>
      <c r="C64" s="20">
        <f>SUBTOTAL(1,Monate!D53:D64)</f>
        <v>33830.166666666664</v>
      </c>
      <c r="D64" s="20">
        <f>SUBTOTAL(1,Monate!E53:E64)</f>
        <v>311.08333333333331</v>
      </c>
      <c r="E64" s="21">
        <f>SUBTOTAL(1,Monate!F53:F64)</f>
        <v>27881</v>
      </c>
      <c r="F64" s="20">
        <f>SUBTOTAL(1,Monate!G53:G64)</f>
        <v>341.91666666666669</v>
      </c>
      <c r="G64" s="20">
        <f>SUBTOTAL(1,Monate!H53:H64)</f>
        <v>144.91666666666666</v>
      </c>
      <c r="H64" s="20">
        <f>SUBTOTAL(1,Monate!I53:I64)</f>
        <v>2525.6666666666665</v>
      </c>
      <c r="I64" s="21">
        <f>SUBTOTAL(1,Monate!J53:J64)</f>
        <v>822</v>
      </c>
      <c r="J64" s="21">
        <f>SUBTOTAL(1,Monate!K53:K64)</f>
        <v>488.66666666666669</v>
      </c>
      <c r="K64" s="21">
        <f>SUBTOTAL(1,Monate!L53:L64)</f>
        <v>1279.25</v>
      </c>
      <c r="L64" s="21">
        <f>SUBTOTAL(1,Monate!M53:M64)</f>
        <v>43.333333333333336</v>
      </c>
      <c r="M64" s="21">
        <f>SUBTOTAL(1,Monate!N53:N64)</f>
        <v>2589.9166666666665</v>
      </c>
      <c r="N64" s="21">
        <f>SUBTOTAL(1,Monate!O53:O64)</f>
        <v>2742.3333333333335</v>
      </c>
      <c r="O64" s="75">
        <f>SUBTOTAL(1,Monate!P53:P64)/10</f>
        <v>2822.291666666667</v>
      </c>
      <c r="P64" s="75">
        <f>SUBTOTAL(1,Monate!Q53:Q64)</f>
        <v>1310.6666666666667</v>
      </c>
      <c r="Q64" s="75">
        <f>SUBTOTAL(1,Monate!R53:R64)</f>
        <v>2589.9166666666665</v>
      </c>
      <c r="R64" s="340">
        <f>Jahre!R68</f>
        <v>0</v>
      </c>
      <c r="U64" s="150"/>
      <c r="V64" s="150"/>
      <c r="W64" s="150"/>
      <c r="X64" s="150"/>
      <c r="Y64" s="150"/>
    </row>
    <row r="65" spans="1:25" s="200" customFormat="1" ht="12" customHeight="1" x14ac:dyDescent="0.2">
      <c r="A65" s="192">
        <f>Jahre!A69</f>
        <v>41579</v>
      </c>
      <c r="B65" s="50">
        <f>Jahre!B69</f>
        <v>0.66666666666666663</v>
      </c>
      <c r="C65" s="20">
        <f>SUBTOTAL(1,Monate!D54:D65)</f>
        <v>33737.416666666664</v>
      </c>
      <c r="D65" s="20">
        <f>SUBTOTAL(1,Monate!E54:E65)</f>
        <v>309.16666666666669</v>
      </c>
      <c r="E65" s="21">
        <f>SUBTOTAL(1,Monate!F54:F65)</f>
        <v>27799.583333333332</v>
      </c>
      <c r="F65" s="20">
        <f>SUBTOTAL(1,Monate!G54:G65)</f>
        <v>341.58333333333331</v>
      </c>
      <c r="G65" s="20">
        <f>SUBTOTAL(1,Monate!H54:H65)</f>
        <v>147.5</v>
      </c>
      <c r="H65" s="20">
        <f>SUBTOTAL(1,Monate!I54:I65)</f>
        <v>2523.0833333333335</v>
      </c>
      <c r="I65" s="21">
        <f>SUBTOTAL(1,Monate!J54:J65)</f>
        <v>815.91666666666663</v>
      </c>
      <c r="J65" s="21">
        <f>SUBTOTAL(1,Monate!K54:K65)</f>
        <v>486.83333333333331</v>
      </c>
      <c r="K65" s="21">
        <f>SUBTOTAL(1,Monate!L54:L65)</f>
        <v>1279</v>
      </c>
      <c r="L65" s="21">
        <f>SUBTOTAL(1,Monate!M54:M65)</f>
        <v>42.416666666666664</v>
      </c>
      <c r="M65" s="21">
        <f>SUBTOTAL(1,Monate!N54:N65)</f>
        <v>2581.8333333333335</v>
      </c>
      <c r="N65" s="21">
        <f>SUBTOTAL(1,Monate!O54:O65)</f>
        <v>2736.75</v>
      </c>
      <c r="O65" s="75">
        <f>SUBTOTAL(1,Monate!P54:P65)/10</f>
        <v>2814.1166666666668</v>
      </c>
      <c r="P65" s="75">
        <f>SUBTOTAL(1,Monate!Q54:Q65)</f>
        <v>1302.75</v>
      </c>
      <c r="Q65" s="75">
        <f>SUBTOTAL(1,Monate!R54:R65)</f>
        <v>2581.75</v>
      </c>
      <c r="R65" s="191" t="str">
        <f>Jahre!R69</f>
        <v>30 GT</v>
      </c>
      <c r="U65" s="150"/>
      <c r="V65" s="150"/>
      <c r="W65" s="150"/>
      <c r="X65" s="150"/>
      <c r="Y65" s="150"/>
    </row>
    <row r="66" spans="1:25" s="200" customFormat="1" ht="12" customHeight="1" thickBot="1" x14ac:dyDescent="0.25">
      <c r="A66" s="193">
        <f>Jahre!A70</f>
        <v>41609</v>
      </c>
      <c r="B66" s="61">
        <f>Jahre!B70</f>
        <v>0.64516129032258063</v>
      </c>
      <c r="C66" s="110">
        <f>SUBTOTAL(1,Monate!D55:D66)</f>
        <v>33850.5</v>
      </c>
      <c r="D66" s="110">
        <f>SUBTOTAL(1,Monate!E55:E66)</f>
        <v>310.33333333333331</v>
      </c>
      <c r="E66" s="111">
        <f>SUBTOTAL(1,Monate!F55:F66)</f>
        <v>27885.166666666668</v>
      </c>
      <c r="F66" s="110">
        <f>SUBTOTAL(1,Monate!G55:G66)</f>
        <v>344.25</v>
      </c>
      <c r="G66" s="110">
        <f>SUBTOTAL(1,Monate!H55:H66)</f>
        <v>149.16666666666666</v>
      </c>
      <c r="H66" s="110">
        <f>SUBTOTAL(1,Monate!I55:I66)</f>
        <v>2530.8333333333335</v>
      </c>
      <c r="I66" s="111">
        <f>SUBTOTAL(1,Monate!J55:J66)</f>
        <v>815.58333333333337</v>
      </c>
      <c r="J66" s="111">
        <f>SUBTOTAL(1,Monate!K55:K66)</f>
        <v>490.33333333333331</v>
      </c>
      <c r="K66" s="111">
        <f>SUBTOTAL(1,Monate!L55:L66)</f>
        <v>1289.0833333333333</v>
      </c>
      <c r="L66" s="111">
        <f>SUBTOTAL(1,Monate!M55:M66)</f>
        <v>43.333333333333336</v>
      </c>
      <c r="M66" s="111">
        <f>SUBTOTAL(1,Monate!N55:N66)</f>
        <v>2595</v>
      </c>
      <c r="N66" s="111">
        <f>SUBTOTAL(1,Monate!O55:O66)</f>
        <v>2751.5833333333335</v>
      </c>
      <c r="O66" s="101">
        <f>SUBTOTAL(1,Monate!P55:P66)/10</f>
        <v>2822.9416666666666</v>
      </c>
      <c r="P66" s="101">
        <f>SUBTOTAL(1,Monate!Q55:Q66)</f>
        <v>1305.9166666666667</v>
      </c>
      <c r="Q66" s="101">
        <f>SUBTOTAL(1,Monate!R55:R66)</f>
        <v>2595</v>
      </c>
      <c r="R66" s="194" t="str">
        <f>Jahre!R70</f>
        <v>31 GT</v>
      </c>
      <c r="U66" s="150"/>
      <c r="V66" s="150"/>
      <c r="W66" s="150"/>
      <c r="X66" s="150"/>
      <c r="Y66" s="150"/>
    </row>
    <row r="67" spans="1:25" s="200" customFormat="1" ht="12" customHeight="1" thickTop="1" x14ac:dyDescent="0.2">
      <c r="A67" s="192">
        <f>Jahre!A72</f>
        <v>41640</v>
      </c>
      <c r="B67" s="50">
        <f>Jahre!B72</f>
        <v>0.67741935483870963</v>
      </c>
      <c r="C67" s="20">
        <f>SUBTOTAL(1,Monate!D56:D67)</f>
        <v>33878.916666666664</v>
      </c>
      <c r="D67" s="20">
        <f>SUBTOTAL(1,Monate!E56:E67)</f>
        <v>311.5</v>
      </c>
      <c r="E67" s="21">
        <f>SUBTOTAL(1,Monate!F56:F67)</f>
        <v>27899.5</v>
      </c>
      <c r="F67" s="20">
        <f>SUBTOTAL(1,Monate!G56:G67)</f>
        <v>345.58333333333331</v>
      </c>
      <c r="G67" s="20">
        <f>SUBTOTAL(1,Monate!H56:H67)</f>
        <v>150</v>
      </c>
      <c r="H67" s="20">
        <f>SUBTOTAL(1,Monate!I56:I67)</f>
        <v>2527.5833333333335</v>
      </c>
      <c r="I67" s="21">
        <f>SUBTOTAL(1,Monate!J56:J67)</f>
        <v>813.25</v>
      </c>
      <c r="J67" s="21">
        <f>SUBTOTAL(1,Monate!K56:K67)</f>
        <v>492.66666666666669</v>
      </c>
      <c r="K67" s="21">
        <f>SUBTOTAL(1,Monate!L56:L67)</f>
        <v>1297.6666666666667</v>
      </c>
      <c r="L67" s="21">
        <f>SUBTOTAL(1,Monate!M56:M67)</f>
        <v>48.583333333333336</v>
      </c>
      <c r="M67" s="21">
        <f>SUBTOTAL(1,Monate!N56:N67)</f>
        <v>2603.5833333333335</v>
      </c>
      <c r="N67" s="21">
        <f>SUBTOTAL(1,Monate!O56:O67)</f>
        <v>2761</v>
      </c>
      <c r="O67" s="74">
        <f>SUBTOTAL(1,Monate!P56:P67)/10</f>
        <v>2824.5083333333332</v>
      </c>
      <c r="P67" s="74">
        <f>SUBTOTAL(1,Monate!Q56:Q67)</f>
        <v>1305.9166666666667</v>
      </c>
      <c r="Q67" s="74">
        <f>SUBTOTAL(1,Monate!R56:R67)</f>
        <v>2603.5833333333335</v>
      </c>
      <c r="R67" s="195" t="str">
        <f>Jahre!R72</f>
        <v>31 GT</v>
      </c>
      <c r="U67" s="150"/>
      <c r="V67" s="150"/>
      <c r="W67" s="150"/>
      <c r="X67" s="150"/>
      <c r="Y67" s="150"/>
    </row>
    <row r="68" spans="1:25" s="200" customFormat="1" ht="12" customHeight="1" x14ac:dyDescent="0.2">
      <c r="A68" s="192">
        <f>Jahre!A73</f>
        <v>41671</v>
      </c>
      <c r="B68" s="50">
        <f>Jahre!B73</f>
        <v>0.7142857142857143</v>
      </c>
      <c r="C68" s="20">
        <f>SUBTOTAL(1,Monate!D57:D68)</f>
        <v>33797.25</v>
      </c>
      <c r="D68" s="20">
        <f>SUBTOTAL(1,Monate!E57:E68)</f>
        <v>314.83333333333331</v>
      </c>
      <c r="E68" s="21">
        <f>SUBTOTAL(1,Monate!F57:F68)</f>
        <v>27837.916666666668</v>
      </c>
      <c r="F68" s="20">
        <f>SUBTOTAL(1,Monate!G57:G68)</f>
        <v>347.25</v>
      </c>
      <c r="G68" s="20">
        <f>SUBTOTAL(1,Monate!H57:H68)</f>
        <v>150.08333333333334</v>
      </c>
      <c r="H68" s="20">
        <f>SUBTOTAL(1,Monate!I57:I68)</f>
        <v>2523.75</v>
      </c>
      <c r="I68" s="21">
        <f>SUBTOTAL(1,Monate!J57:J68)</f>
        <v>802.33333333333337</v>
      </c>
      <c r="J68" s="21">
        <f>SUBTOTAL(1,Monate!K57:K68)</f>
        <v>489.91666666666669</v>
      </c>
      <c r="K68" s="21">
        <f>SUBTOTAL(1,Monate!L57:L68)</f>
        <v>1288.3333333333333</v>
      </c>
      <c r="L68" s="21">
        <f>SUBTOTAL(1,Monate!M57:M68)</f>
        <v>50.333333333333336</v>
      </c>
      <c r="M68" s="21">
        <f>SUBTOTAL(1,Monate!N57:N68)</f>
        <v>2580.6666666666665</v>
      </c>
      <c r="N68" s="21">
        <f>SUBTOTAL(1,Monate!O57:O68)</f>
        <v>2738.1666666666665</v>
      </c>
      <c r="O68" s="75">
        <f>SUBTOTAL(1,Monate!P57:P68)/10</f>
        <v>2818.5166666666669</v>
      </c>
      <c r="P68" s="75">
        <f>SUBTOTAL(1,Monate!Q57:Q68)</f>
        <v>1292.25</v>
      </c>
      <c r="Q68" s="75">
        <f>SUBTOTAL(1,Monate!R57:R68)</f>
        <v>2580.5833333333335</v>
      </c>
      <c r="R68" s="191" t="str">
        <f>Jahre!R73</f>
        <v>28 GT</v>
      </c>
      <c r="U68" s="150"/>
      <c r="V68" s="150"/>
      <c r="W68" s="150"/>
      <c r="X68" s="150"/>
      <c r="Y68" s="150"/>
    </row>
    <row r="69" spans="1:25" s="200" customFormat="1" ht="12" customHeight="1" x14ac:dyDescent="0.2">
      <c r="A69" s="192">
        <f>Jahre!A74</f>
        <v>41699</v>
      </c>
      <c r="B69" s="50">
        <f>Jahre!B74</f>
        <v>0.67741935483870963</v>
      </c>
      <c r="C69" s="20">
        <f>SUBTOTAL(1,Monate!D58:D69)</f>
        <v>33652.083333333336</v>
      </c>
      <c r="D69" s="20">
        <f>SUBTOTAL(1,Monate!E58:E69)</f>
        <v>326.83333333333331</v>
      </c>
      <c r="E69" s="21">
        <f>SUBTOTAL(1,Monate!F58:F69)</f>
        <v>27708.916666666668</v>
      </c>
      <c r="F69" s="20">
        <f>SUBTOTAL(1,Monate!G58:G69)</f>
        <v>346.75</v>
      </c>
      <c r="G69" s="20">
        <f>SUBTOTAL(1,Monate!H58:H69)</f>
        <v>150.58333333333334</v>
      </c>
      <c r="H69" s="20">
        <f>SUBTOTAL(1,Monate!I58:I69)</f>
        <v>2515</v>
      </c>
      <c r="I69" s="21">
        <f>SUBTOTAL(1,Monate!J58:J69)</f>
        <v>790.33333333333337</v>
      </c>
      <c r="J69" s="21">
        <f>SUBTOTAL(1,Monate!K58:K69)</f>
        <v>485</v>
      </c>
      <c r="K69" s="21">
        <f>SUBTOTAL(1,Monate!L58:L69)</f>
        <v>1283.5</v>
      </c>
      <c r="L69" s="21">
        <f>SUBTOTAL(1,Monate!M58:M69)</f>
        <v>52.583333333333336</v>
      </c>
      <c r="M69" s="21">
        <f>SUBTOTAL(1,Monate!N58:N69)</f>
        <v>2559</v>
      </c>
      <c r="N69" s="21">
        <f>SUBTOTAL(1,Monate!O58:O69)</f>
        <v>2717</v>
      </c>
      <c r="O69" s="75">
        <f>SUBTOTAL(1,Monate!P58:P69)/10</f>
        <v>2805.5666666666666</v>
      </c>
      <c r="P69" s="75">
        <f>SUBTOTAL(1,Monate!Q58:Q69)</f>
        <v>1275.3333333333333</v>
      </c>
      <c r="Q69" s="75">
        <f>SUBTOTAL(1,Monate!R58:R69)</f>
        <v>2558.8333333333335</v>
      </c>
      <c r="R69" s="191" t="str">
        <f>Jahre!R74</f>
        <v>31 GT</v>
      </c>
      <c r="U69" s="150"/>
      <c r="V69" s="150"/>
      <c r="W69" s="150"/>
      <c r="X69" s="150"/>
      <c r="Y69" s="150"/>
    </row>
    <row r="70" spans="1:25" s="200" customFormat="1" ht="12" customHeight="1" x14ac:dyDescent="0.2">
      <c r="A70" s="192">
        <f>Jahre!A75</f>
        <v>41730</v>
      </c>
      <c r="B70" s="50">
        <f>Jahre!B75</f>
        <v>0.66666666666666663</v>
      </c>
      <c r="C70" s="20">
        <f>SUBTOTAL(1,Monate!D59:D70)</f>
        <v>33810.75</v>
      </c>
      <c r="D70" s="20">
        <f>SUBTOTAL(1,Monate!E59:E70)</f>
        <v>333.25</v>
      </c>
      <c r="E70" s="21">
        <f>SUBTOTAL(1,Monate!F59:F70)</f>
        <v>27822.083333333332</v>
      </c>
      <c r="F70" s="20">
        <f>SUBTOTAL(1,Monate!G59:G70)</f>
        <v>359.83333333333331</v>
      </c>
      <c r="G70" s="20">
        <f>SUBTOTAL(1,Monate!H59:H70)</f>
        <v>153.91666666666666</v>
      </c>
      <c r="H70" s="20">
        <f>SUBTOTAL(1,Monate!I59:I70)</f>
        <v>2542.75</v>
      </c>
      <c r="I70" s="21">
        <f>SUBTOTAL(1,Monate!J59:J70)</f>
        <v>785.58333333333337</v>
      </c>
      <c r="J70" s="21">
        <f>SUBTOTAL(1,Monate!K59:K70)</f>
        <v>482</v>
      </c>
      <c r="K70" s="21">
        <f>SUBTOTAL(1,Monate!L59:L70)</f>
        <v>1284</v>
      </c>
      <c r="L70" s="21">
        <f>SUBTOTAL(1,Monate!M59:M70)</f>
        <v>54.833333333333336</v>
      </c>
      <c r="M70" s="21">
        <f>SUBTOTAL(1,Monate!N59:N70)</f>
        <v>2551.75</v>
      </c>
      <c r="N70" s="21">
        <f>SUBTOTAL(1,Monate!O59:O70)</f>
        <v>2713</v>
      </c>
      <c r="O70" s="75">
        <f>SUBTOTAL(1,Monate!P59:P70)/10</f>
        <v>2818.1916666666666</v>
      </c>
      <c r="P70" s="75">
        <f>SUBTOTAL(1,Monate!Q59:Q70)</f>
        <v>1267.5833333333333</v>
      </c>
      <c r="Q70" s="75">
        <f>SUBTOTAL(1,Monate!R59:R70)</f>
        <v>2551.5833333333335</v>
      </c>
      <c r="R70" s="191" t="str">
        <f>Jahre!R75</f>
        <v>3 GT</v>
      </c>
      <c r="U70" s="150"/>
      <c r="V70" s="150"/>
      <c r="W70" s="150"/>
      <c r="X70" s="150"/>
      <c r="Y70" s="150"/>
    </row>
    <row r="71" spans="1:25" s="200" customFormat="1" ht="12" customHeight="1" x14ac:dyDescent="0.2">
      <c r="A71" s="192">
        <f>Jahre!A76</f>
        <v>41760</v>
      </c>
      <c r="B71" s="50">
        <f>Jahre!B76</f>
        <v>0.64516129032258063</v>
      </c>
      <c r="C71" s="20">
        <f>SUBTOTAL(1,Monate!D60:D71)</f>
        <v>33783.833333333336</v>
      </c>
      <c r="D71" s="20">
        <f>SUBTOTAL(1,Monate!E60:E71)</f>
        <v>340.58333333333331</v>
      </c>
      <c r="E71" s="21">
        <f>SUBTOTAL(1,Monate!F60:F71)</f>
        <v>27799.25</v>
      </c>
      <c r="F71" s="20">
        <f>SUBTOTAL(1,Monate!G60:G71)</f>
        <v>353.58333333333331</v>
      </c>
      <c r="G71" s="20">
        <f>SUBTOTAL(1,Monate!H60:H71)</f>
        <v>152.83333333333334</v>
      </c>
      <c r="H71" s="20">
        <f>SUBTOTAL(1,Monate!I60:I71)</f>
        <v>2547.8333333333335</v>
      </c>
      <c r="I71" s="21">
        <f>SUBTOTAL(1,Monate!J60:J71)</f>
        <v>775.58333333333337</v>
      </c>
      <c r="J71" s="21">
        <f>SUBTOTAL(1,Monate!K60:K71)</f>
        <v>479.66666666666669</v>
      </c>
      <c r="K71" s="21">
        <f>SUBTOTAL(1,Monate!L60:L71)</f>
        <v>1283.8333333333333</v>
      </c>
      <c r="L71" s="21">
        <f>SUBTOTAL(1,Monate!M60:M71)</f>
        <v>56.583333333333336</v>
      </c>
      <c r="M71" s="21">
        <f>SUBTOTAL(1,Monate!N60:N71)</f>
        <v>2539.25</v>
      </c>
      <c r="N71" s="21">
        <f>SUBTOTAL(1,Monate!O60:O71)</f>
        <v>2699.5</v>
      </c>
      <c r="O71" s="75">
        <f>SUBTOTAL(1,Monate!P60:P71)/10</f>
        <v>2815.2833333333333</v>
      </c>
      <c r="P71" s="75">
        <f>SUBTOTAL(1,Monate!Q60:Q71)</f>
        <v>1255.25</v>
      </c>
      <c r="Q71" s="75">
        <f>SUBTOTAL(1,Monate!R60:R71)</f>
        <v>2539.0833333333335</v>
      </c>
      <c r="R71" s="191" t="str">
        <f>Jahre!R76</f>
        <v>31 GT</v>
      </c>
      <c r="U71" s="150"/>
      <c r="V71" s="150"/>
      <c r="W71" s="150"/>
      <c r="X71" s="150"/>
      <c r="Y71" s="150"/>
    </row>
    <row r="72" spans="1:25" s="200" customFormat="1" ht="12" customHeight="1" x14ac:dyDescent="0.2">
      <c r="A72" s="192">
        <f>Jahre!A77</f>
        <v>41791</v>
      </c>
      <c r="B72" s="50">
        <f>Jahre!B77</f>
        <v>0.6333333333333333</v>
      </c>
      <c r="C72" s="20">
        <f>SUBTOTAL(1,Monate!D61:D72)</f>
        <v>33596.833333333336</v>
      </c>
      <c r="D72" s="21">
        <f>SUBTOTAL(1,Monate!E61:E72)</f>
        <v>347.66666666666669</v>
      </c>
      <c r="E72" s="21">
        <f>SUBTOTAL(1,Monate!F61:F72)</f>
        <v>27632.083333333332</v>
      </c>
      <c r="F72" s="20">
        <f>SUBTOTAL(1,Monate!G61:G72)</f>
        <v>359.33333333333331</v>
      </c>
      <c r="G72" s="20">
        <f>SUBTOTAL(1,Monate!H61:H72)</f>
        <v>151.58333333333334</v>
      </c>
      <c r="H72" s="20">
        <f>SUBTOTAL(1,Monate!I61:I72)</f>
        <v>2546</v>
      </c>
      <c r="I72" s="21">
        <f>SUBTOTAL(1,Monate!J61:J72)</f>
        <v>759.58333333333337</v>
      </c>
      <c r="J72" s="21">
        <f>SUBTOTAL(1,Monate!K61:K72)</f>
        <v>474.33333333333331</v>
      </c>
      <c r="K72" s="21">
        <f>SUBTOTAL(1,Monate!L61:L72)</f>
        <v>1272.9166666666667</v>
      </c>
      <c r="L72" s="21">
        <f>SUBTOTAL(1,Monate!M61:M72)</f>
        <v>59.25</v>
      </c>
      <c r="M72" s="21">
        <f>SUBTOTAL(1,Monate!N61:N72)</f>
        <v>2507</v>
      </c>
      <c r="N72" s="21">
        <f>SUBTOTAL(1,Monate!O61:O72)</f>
        <v>2666</v>
      </c>
      <c r="O72" s="75">
        <f>SUBTOTAL(1,Monate!P61:P72)/10</f>
        <v>2799.1416666666669</v>
      </c>
      <c r="P72" s="75">
        <f>SUBTOTAL(1,Monate!Q61:Q72)</f>
        <v>1233.9166666666667</v>
      </c>
      <c r="Q72" s="75">
        <f>SUBTOTAL(1,Monate!R61:R72)</f>
        <v>2506.8333333333335</v>
      </c>
      <c r="R72" s="191" t="str">
        <f>Jahre!R77</f>
        <v>30 GT</v>
      </c>
      <c r="U72" s="150"/>
      <c r="V72" s="150"/>
      <c r="W72" s="150"/>
      <c r="X72" s="150"/>
      <c r="Y72" s="150"/>
    </row>
    <row r="73" spans="1:25" s="200" customFormat="1" ht="12" customHeight="1" x14ac:dyDescent="0.2">
      <c r="A73" s="192">
        <f>Jahre!A78</f>
        <v>41821</v>
      </c>
      <c r="B73" s="50">
        <f>Jahre!B78</f>
        <v>0.74193548387096775</v>
      </c>
      <c r="C73" s="20">
        <f>SUBTOTAL(1,Monate!D62:D73)</f>
        <v>33297.083333333336</v>
      </c>
      <c r="D73" s="21">
        <f>SUBTOTAL(1,Monate!E62:E73)</f>
        <v>331.25</v>
      </c>
      <c r="E73" s="21">
        <f>SUBTOTAL(1,Monate!F62:F73)</f>
        <v>27387.333333333332</v>
      </c>
      <c r="F73" s="20">
        <f>SUBTOTAL(1,Monate!G62:G73)</f>
        <v>355.16666666666669</v>
      </c>
      <c r="G73" s="20">
        <f>SUBTOTAL(1,Monate!H62:H73)</f>
        <v>146.08333333333334</v>
      </c>
      <c r="H73" s="20">
        <f>SUBTOTAL(1,Monate!I62:I73)</f>
        <v>2543.9166666666665</v>
      </c>
      <c r="I73" s="21">
        <f>SUBTOTAL(1,Monate!J62:J73)</f>
        <v>739.91666666666663</v>
      </c>
      <c r="J73" s="21">
        <f>SUBTOTAL(1,Monate!K62:K73)</f>
        <v>465.08333333333331</v>
      </c>
      <c r="K73" s="21">
        <f>SUBTOTAL(1,Monate!L62:L73)</f>
        <v>1264.0833333333333</v>
      </c>
      <c r="L73" s="21">
        <f>SUBTOTAL(1,Monate!M62:M73)</f>
        <v>62.583333333333336</v>
      </c>
      <c r="M73" s="21">
        <f>SUBTOTAL(1,Monate!N62:N73)</f>
        <v>2469.1666666666665</v>
      </c>
      <c r="N73" s="21">
        <f>SUBTOTAL(1,Monate!O62:O73)</f>
        <v>2615.3333333333335</v>
      </c>
      <c r="O73" s="75">
        <f>SUBTOTAL(1,Monate!P62:P73)/10</f>
        <v>2774.25</v>
      </c>
      <c r="P73" s="75">
        <f>SUBTOTAL(1,Monate!Q62:Q73)</f>
        <v>1205</v>
      </c>
      <c r="Q73" s="75">
        <f>SUBTOTAL(1,Monate!R62:R73)</f>
        <v>2469.0833333333335</v>
      </c>
      <c r="R73" s="191" t="str">
        <f>Jahre!R78</f>
        <v>31 GT</v>
      </c>
      <c r="U73" s="150"/>
      <c r="V73" s="150"/>
      <c r="W73" s="150"/>
      <c r="X73" s="150"/>
      <c r="Y73" s="150"/>
    </row>
    <row r="74" spans="1:25" s="200" customFormat="1" ht="12" customHeight="1" x14ac:dyDescent="0.2">
      <c r="A74" s="192">
        <f>Jahre!A79</f>
        <v>41852</v>
      </c>
      <c r="B74" s="50">
        <f>Jahre!B79</f>
        <v>0.67741935483870963</v>
      </c>
      <c r="C74" s="20">
        <f>SUBTOTAL(1,Monate!D63:D74)</f>
        <v>33349.25</v>
      </c>
      <c r="D74" s="21">
        <f>SUBTOTAL(1,Monate!E63:E74)</f>
        <v>325.08333333333331</v>
      </c>
      <c r="E74" s="21">
        <f>SUBTOTAL(1,Monate!F63:F74)</f>
        <v>27460.916666666668</v>
      </c>
      <c r="F74" s="20">
        <f>SUBTOTAL(1,Monate!G63:G74)</f>
        <v>360.91666666666669</v>
      </c>
      <c r="G74" s="20">
        <f>SUBTOTAL(1,Monate!H63:H74)</f>
        <v>141.41666666666666</v>
      </c>
      <c r="H74" s="20">
        <f>SUBTOTAL(1,Monate!I63:I74)</f>
        <v>2565.75</v>
      </c>
      <c r="I74" s="21">
        <f>SUBTOTAL(1,Monate!J63:J74)</f>
        <v>723.33333333333337</v>
      </c>
      <c r="J74" s="21">
        <f>SUBTOTAL(1,Monate!K63:K74)</f>
        <v>455.25</v>
      </c>
      <c r="K74" s="21">
        <f>SUBTOTAL(1,Monate!L63:L74)</f>
        <v>1250.5833333333333</v>
      </c>
      <c r="L74" s="21">
        <f>SUBTOTAL(1,Monate!M63:M74)</f>
        <v>64.25</v>
      </c>
      <c r="M74" s="21">
        <f>SUBTOTAL(1,Monate!N63:N74)</f>
        <v>2429.3333333333335</v>
      </c>
      <c r="N74" s="21">
        <f>SUBTOTAL(1,Monate!O63:O74)</f>
        <v>2570.8333333333335</v>
      </c>
      <c r="O74" s="75">
        <f>SUBTOTAL(1,Monate!P63:P74)/10</f>
        <v>2782.1833333333334</v>
      </c>
      <c r="P74" s="75">
        <f>SUBTOTAL(1,Monate!Q63:Q74)</f>
        <v>1178.5833333333333</v>
      </c>
      <c r="Q74" s="75">
        <f>SUBTOTAL(1,Monate!R63:R74)</f>
        <v>2429.1666666666665</v>
      </c>
      <c r="R74" s="191" t="str">
        <f>Jahre!R79</f>
        <v>31 GT | Falkensteig 4 Wo Vollsperrung</v>
      </c>
      <c r="U74" s="150"/>
      <c r="V74" s="150"/>
      <c r="W74" s="150"/>
      <c r="X74" s="150"/>
      <c r="Y74" s="150"/>
    </row>
    <row r="75" spans="1:25" s="200" customFormat="1" ht="12" customHeight="1" x14ac:dyDescent="0.2">
      <c r="A75" s="192">
        <f>Jahre!A80</f>
        <v>41883</v>
      </c>
      <c r="B75" s="50">
        <f>Jahre!B80</f>
        <v>0.73333333333333328</v>
      </c>
      <c r="C75" s="20">
        <f>SUBTOTAL(1,Monate!D64:D75)</f>
        <v>33315.916666666664</v>
      </c>
      <c r="D75" s="21">
        <f>SUBTOTAL(1,Monate!E64:E75)</f>
        <v>314.83333333333331</v>
      </c>
      <c r="E75" s="21">
        <f>SUBTOTAL(1,Monate!F64:F75)</f>
        <v>27424.333333333332</v>
      </c>
      <c r="F75" s="20">
        <f>SUBTOTAL(1,Monate!G64:G75)</f>
        <v>362.33333333333331</v>
      </c>
      <c r="G75" s="20">
        <f>SUBTOTAL(1,Monate!H64:H75)</f>
        <v>138.83333333333334</v>
      </c>
      <c r="H75" s="20">
        <f>SUBTOTAL(1,Monate!I64:I75)</f>
        <v>2578.8333333333335</v>
      </c>
      <c r="I75" s="21">
        <f>SUBTOTAL(1,Monate!J64:J75)</f>
        <v>719.41666666666663</v>
      </c>
      <c r="J75" s="21">
        <f>SUBTOTAL(1,Monate!K64:K75)</f>
        <v>456.66666666666669</v>
      </c>
      <c r="K75" s="21">
        <f>SUBTOTAL(1,Monate!L64:L75)</f>
        <v>1253.75</v>
      </c>
      <c r="L75" s="21">
        <f>SUBTOTAL(1,Monate!M64:M75)</f>
        <v>65.166666666666671</v>
      </c>
      <c r="M75" s="21">
        <f>SUBTOTAL(1,Monate!N64:N75)</f>
        <v>2429.9166666666665</v>
      </c>
      <c r="N75" s="21">
        <f>SUBTOTAL(1,Monate!O64:O75)</f>
        <v>2568.9166666666665</v>
      </c>
      <c r="O75" s="75">
        <f>SUBTOTAL(1,Monate!P64:P75)/10</f>
        <v>2778.666666666667</v>
      </c>
      <c r="P75" s="75">
        <f>SUBTOTAL(1,Monate!Q64:Q75)</f>
        <v>1176.0833333333333</v>
      </c>
      <c r="Q75" s="75">
        <f>SUBTOTAL(1,Monate!R64:R75)</f>
        <v>2429.8333333333335</v>
      </c>
      <c r="R75" s="191" t="str">
        <f>Jahre!R80</f>
        <v>30 GT</v>
      </c>
      <c r="U75" s="150"/>
      <c r="V75" s="150"/>
      <c r="W75" s="150"/>
      <c r="X75" s="150"/>
      <c r="Y75" s="150"/>
    </row>
    <row r="76" spans="1:25" s="200" customFormat="1" ht="12" customHeight="1" x14ac:dyDescent="0.2">
      <c r="A76" s="192">
        <f>Jahre!A81</f>
        <v>41913</v>
      </c>
      <c r="B76" s="50">
        <f>Jahre!B81</f>
        <v>0.70967741935483875</v>
      </c>
      <c r="C76" s="20">
        <f>SUBTOTAL(1,Monate!D65:D76)</f>
        <v>33432.333333333336</v>
      </c>
      <c r="D76" s="21">
        <f>SUBTOTAL(1,Monate!E65:E76)</f>
        <v>315.91666666666669</v>
      </c>
      <c r="E76" s="21">
        <f>SUBTOTAL(1,Monate!F65:F76)</f>
        <v>27544.333333333332</v>
      </c>
      <c r="F76" s="20">
        <f>SUBTOTAL(1,Monate!G65:G76)</f>
        <v>356.5</v>
      </c>
      <c r="G76" s="20">
        <f>SUBTOTAL(1,Monate!H65:H76)</f>
        <v>138.91666666666666</v>
      </c>
      <c r="H76" s="20">
        <f>SUBTOTAL(1,Monate!I65:I76)</f>
        <v>2579.75</v>
      </c>
      <c r="I76" s="21">
        <f>SUBTOTAL(1,Monate!J65:J76)</f>
        <v>712.58333333333337</v>
      </c>
      <c r="J76" s="21">
        <f>SUBTOTAL(1,Monate!K65:K76)</f>
        <v>457.5</v>
      </c>
      <c r="K76" s="21">
        <f>SUBTOTAL(1,Monate!L65:L76)</f>
        <v>1263.6666666666667</v>
      </c>
      <c r="L76" s="21">
        <f>SUBTOTAL(1,Monate!M65:M76)</f>
        <v>62.083333333333336</v>
      </c>
      <c r="M76" s="21">
        <f>SUBTOTAL(1,Monate!N65:N76)</f>
        <v>2433.0833333333335</v>
      </c>
      <c r="N76" s="21">
        <f>SUBTOTAL(1,Monate!O65:O76)</f>
        <v>2572.25</v>
      </c>
      <c r="O76" s="75">
        <f>SUBTOTAL(1,Monate!P65:P76)/10</f>
        <v>2790.083333333333</v>
      </c>
      <c r="P76" s="75">
        <f>SUBTOTAL(1,Monate!Q65:Q76)</f>
        <v>1170.0833333333333</v>
      </c>
      <c r="Q76" s="75">
        <f>SUBTOTAL(1,Monate!R65:R76)</f>
        <v>2433.75</v>
      </c>
      <c r="R76" s="191" t="str">
        <f>Jahre!R81</f>
        <v>31 GT</v>
      </c>
      <c r="U76" s="150"/>
      <c r="V76" s="150"/>
      <c r="W76" s="150"/>
      <c r="X76" s="150"/>
      <c r="Y76" s="150"/>
    </row>
    <row r="77" spans="1:25" s="200" customFormat="1" ht="12" customHeight="1" x14ac:dyDescent="0.2">
      <c r="A77" s="192">
        <f>Jahre!A82</f>
        <v>41944</v>
      </c>
      <c r="B77" s="50">
        <f>Jahre!B82</f>
        <v>0.66666666666666663</v>
      </c>
      <c r="C77" s="20">
        <f>SUBTOTAL(1,Monate!D66:D77)</f>
        <v>33560.25</v>
      </c>
      <c r="D77" s="21">
        <f>SUBTOTAL(1,Monate!E66:E77)</f>
        <v>319.5</v>
      </c>
      <c r="E77" s="21">
        <f>SUBTOTAL(1,Monate!F66:F77)</f>
        <v>27607.583333333332</v>
      </c>
      <c r="F77" s="20">
        <f>SUBTOTAL(1,Monate!G66:G77)</f>
        <v>355.66666666666669</v>
      </c>
      <c r="G77" s="20">
        <f>SUBTOTAL(1,Monate!H66:H77)</f>
        <v>139.91666666666666</v>
      </c>
      <c r="H77" s="20">
        <f>SUBTOTAL(1,Monate!I66:I77)</f>
        <v>2593.25</v>
      </c>
      <c r="I77" s="21">
        <f>SUBTOTAL(1,Monate!J66:J77)</f>
        <v>708.91666666666663</v>
      </c>
      <c r="J77" s="21">
        <f>SUBTOTAL(1,Monate!K66:K77)</f>
        <v>458.25</v>
      </c>
      <c r="K77" s="21">
        <f>SUBTOTAL(1,Monate!L66:L77)</f>
        <v>1268.25</v>
      </c>
      <c r="L77" s="21">
        <f>SUBTOTAL(1,Monate!M66:M77)</f>
        <v>108</v>
      </c>
      <c r="M77" s="21">
        <f>SUBTOTAL(1,Monate!N66:N77)</f>
        <v>2434.75</v>
      </c>
      <c r="N77" s="21">
        <f>SUBTOTAL(1,Monate!O66:O77)</f>
        <v>2574.8333333333335</v>
      </c>
      <c r="O77" s="75">
        <f>SUBTOTAL(1,Monate!P66:P77)/10</f>
        <v>2796.3249999999998</v>
      </c>
      <c r="P77" s="75">
        <f>SUBTOTAL(1,Monate!Q66:Q77)</f>
        <v>1167.1666666666667</v>
      </c>
      <c r="Q77" s="75">
        <f>SUBTOTAL(1,Monate!R66:R77)</f>
        <v>2435.4166666666665</v>
      </c>
      <c r="R77" s="191" t="str">
        <f>Jahre!R82</f>
        <v>30 GT</v>
      </c>
      <c r="U77" s="150"/>
      <c r="V77" s="150"/>
      <c r="W77" s="150"/>
      <c r="X77" s="150"/>
      <c r="Y77" s="150"/>
    </row>
    <row r="78" spans="1:25" s="200" customFormat="1" ht="12" customHeight="1" thickBot="1" x14ac:dyDescent="0.25">
      <c r="A78" s="193">
        <f>Jahre!A83</f>
        <v>41974</v>
      </c>
      <c r="B78" s="61">
        <f>Jahre!B83</f>
        <v>0.67741935483870963</v>
      </c>
      <c r="C78" s="110">
        <f>SUBTOTAL(1,Monate!D67:D78)</f>
        <v>33510.75</v>
      </c>
      <c r="D78" s="111">
        <f>SUBTOTAL(1,Monate!E67:E78)</f>
        <v>319</v>
      </c>
      <c r="E78" s="111">
        <f>SUBTOTAL(1,Monate!F67:F78)</f>
        <v>27537.583333333332</v>
      </c>
      <c r="F78" s="110">
        <f>SUBTOTAL(1,Monate!G67:G78)</f>
        <v>355.66666666666669</v>
      </c>
      <c r="G78" s="110">
        <f>SUBTOTAL(1,Monate!H67:H78)</f>
        <v>140.41666666666666</v>
      </c>
      <c r="H78" s="110">
        <f>SUBTOTAL(1,Monate!I67:I78)</f>
        <v>2602.0833333333335</v>
      </c>
      <c r="I78" s="111">
        <f>SUBTOTAL(1,Monate!J67:J78)</f>
        <v>711.5</v>
      </c>
      <c r="J78" s="111">
        <f>SUBTOTAL(1,Monate!K67:K78)</f>
        <v>459.58333333333331</v>
      </c>
      <c r="K78" s="111">
        <f>SUBTOTAL(1,Monate!L67:L78)</f>
        <v>1277.6666666666667</v>
      </c>
      <c r="L78" s="111">
        <f>SUBTOTAL(1,Monate!M67:M78)</f>
        <v>107.16666666666667</v>
      </c>
      <c r="M78" s="111">
        <f>SUBTOTAL(1,Monate!N67:N78)</f>
        <v>2448.1666666666665</v>
      </c>
      <c r="N78" s="111">
        <f>SUBTOTAL(1,Monate!O67:O78)</f>
        <v>2588.6666666666665</v>
      </c>
      <c r="O78" s="101">
        <f>SUBTOTAL(1,Monate!P67:P78)/10</f>
        <v>2789.3249999999998</v>
      </c>
      <c r="P78" s="101">
        <f>SUBTOTAL(1,Monate!Q67:Q78)</f>
        <v>1171.0833333333333</v>
      </c>
      <c r="Q78" s="101">
        <f>SUBTOTAL(1,Monate!R67:R78)</f>
        <v>2448.75</v>
      </c>
      <c r="R78" s="194" t="str">
        <f>Jahre!R83</f>
        <v>31 GT</v>
      </c>
      <c r="U78" s="150"/>
      <c r="V78" s="150"/>
      <c r="W78" s="150"/>
      <c r="X78" s="150"/>
      <c r="Y78" s="150"/>
    </row>
    <row r="79" spans="1:25" s="200" customFormat="1" ht="12" customHeight="1" thickTop="1" x14ac:dyDescent="0.2">
      <c r="A79" s="192">
        <f>Jahre!A85</f>
        <v>42005</v>
      </c>
      <c r="B79" s="50">
        <f>Jahre!B85</f>
        <v>0.64516129032258063</v>
      </c>
      <c r="C79" s="20">
        <f>SUBTOTAL(1,Monate!D68:D79)</f>
        <v>33438.75</v>
      </c>
      <c r="D79" s="21">
        <f>SUBTOTAL(1,Monate!E68:E79)</f>
        <v>317.41666666666669</v>
      </c>
      <c r="E79" s="21">
        <f>SUBTOTAL(1,Monate!F68:F79)</f>
        <v>27449.25</v>
      </c>
      <c r="F79" s="20">
        <f>SUBTOTAL(1,Monate!G68:G79)</f>
        <v>354</v>
      </c>
      <c r="G79" s="20">
        <f>SUBTOTAL(1,Monate!H68:H79)</f>
        <v>141.5</v>
      </c>
      <c r="H79" s="20">
        <f>SUBTOTAL(1,Monate!I68:I79)</f>
        <v>2606</v>
      </c>
      <c r="I79" s="21">
        <f>SUBTOTAL(1,Monate!J68:J79)</f>
        <v>707</v>
      </c>
      <c r="J79" s="21">
        <f>SUBTOTAL(1,Monate!K68:K79)</f>
        <v>454.83333333333331</v>
      </c>
      <c r="K79" s="21">
        <f>SUBTOTAL(1,Monate!L68:L79)</f>
        <v>1274.9166666666667</v>
      </c>
      <c r="L79" s="21">
        <f>SUBTOTAL(1,Monate!M68:M79)</f>
        <v>133.83333333333334</v>
      </c>
      <c r="M79" s="21">
        <f>SUBTOTAL(1,Monate!N68:N79)</f>
        <v>2436.1666666666665</v>
      </c>
      <c r="N79" s="21">
        <f>SUBTOTAL(1,Monate!O68:O79)</f>
        <v>2577.75</v>
      </c>
      <c r="O79" s="74">
        <f>SUBTOTAL(1,Monate!P68:P79)/10</f>
        <v>2780.3249999999998</v>
      </c>
      <c r="P79" s="74">
        <f>SUBTOTAL(1,Monate!Q68:Q79)</f>
        <v>1161.8333333333333</v>
      </c>
      <c r="Q79" s="74">
        <f>SUBTOTAL(1,Monate!R68:R79)</f>
        <v>2436.75</v>
      </c>
      <c r="R79" s="195" t="str">
        <f>Jahre!R85</f>
        <v>31 GT</v>
      </c>
      <c r="U79" s="150"/>
      <c r="V79" s="150"/>
      <c r="W79" s="150"/>
      <c r="X79" s="150"/>
      <c r="Y79" s="150"/>
    </row>
    <row r="80" spans="1:25" s="200" customFormat="1" ht="12" customHeight="1" x14ac:dyDescent="0.2">
      <c r="A80" s="192">
        <f>Jahre!A86</f>
        <v>42036</v>
      </c>
      <c r="B80" s="50">
        <f>Jahre!B86</f>
        <v>0.7142857142857143</v>
      </c>
      <c r="C80" s="20">
        <f>SUBTOTAL(1,Monate!D69:D80)</f>
        <v>33622.5</v>
      </c>
      <c r="D80" s="21">
        <f>SUBTOTAL(1,Monate!E69:E80)</f>
        <v>315.16666666666669</v>
      </c>
      <c r="E80" s="21">
        <f>SUBTOTAL(1,Monate!F69:F80)</f>
        <v>27549.333333333332</v>
      </c>
      <c r="F80" s="20">
        <f>SUBTOTAL(1,Monate!G69:G80)</f>
        <v>354.25</v>
      </c>
      <c r="G80" s="20">
        <f>SUBTOTAL(1,Monate!H69:H80)</f>
        <v>144.5</v>
      </c>
      <c r="H80" s="20">
        <f>SUBTOTAL(1,Monate!I69:I80)</f>
        <v>2622.6666666666665</v>
      </c>
      <c r="I80" s="21">
        <f>SUBTOTAL(1,Monate!J69:J80)</f>
        <v>717.5</v>
      </c>
      <c r="J80" s="21">
        <f>SUBTOTAL(1,Monate!K69:K80)</f>
        <v>459.33333333333331</v>
      </c>
      <c r="K80" s="21">
        <f>SUBTOTAL(1,Monate!L69:L80)</f>
        <v>1296.5833333333333</v>
      </c>
      <c r="L80" s="21">
        <f>SUBTOTAL(1,Monate!M69:M80)</f>
        <v>163.08333333333334</v>
      </c>
      <c r="M80" s="21">
        <f>SUBTOTAL(1,Monate!N69:N80)</f>
        <v>2472.8333333333335</v>
      </c>
      <c r="N80" s="21">
        <f>SUBTOTAL(1,Monate!O69:O80)</f>
        <v>2617.4166666666665</v>
      </c>
      <c r="O80" s="75">
        <f>SUBTOTAL(1,Monate!P69:P80)/10</f>
        <v>2790.3583333333331</v>
      </c>
      <c r="P80" s="75">
        <f>SUBTOTAL(1,Monate!Q69:Q80)</f>
        <v>1176.8333333333333</v>
      </c>
      <c r="Q80" s="75">
        <f>SUBTOTAL(1,Monate!R69:R80)</f>
        <v>2473.4166666666665</v>
      </c>
      <c r="R80" s="191" t="str">
        <f>Jahre!R86</f>
        <v>28 GT</v>
      </c>
      <c r="U80" s="150"/>
      <c r="V80" s="150"/>
      <c r="W80" s="150"/>
      <c r="X80" s="150"/>
      <c r="Y80" s="150"/>
    </row>
    <row r="81" spans="1:25" s="200" customFormat="1" ht="12" customHeight="1" x14ac:dyDescent="0.2">
      <c r="A81" s="192">
        <f>Jahre!A87</f>
        <v>42064</v>
      </c>
      <c r="B81" s="50">
        <f>Jahre!B87</f>
        <v>0.70967741935483875</v>
      </c>
      <c r="C81" s="20">
        <f>SUBTOTAL(1,Monate!D70:D81)</f>
        <v>33836.916666666664</v>
      </c>
      <c r="D81" s="21">
        <f>SUBTOTAL(1,Monate!E70:E81)</f>
        <v>307.66666666666669</v>
      </c>
      <c r="E81" s="21">
        <f>SUBTOTAL(1,Monate!F70:F81)</f>
        <v>27649.333333333332</v>
      </c>
      <c r="F81" s="20">
        <f>SUBTOTAL(1,Monate!G70:G81)</f>
        <v>355.08333333333331</v>
      </c>
      <c r="G81" s="20">
        <f>SUBTOTAL(1,Monate!H70:H81)</f>
        <v>146.41666666666666</v>
      </c>
      <c r="H81" s="20">
        <f>SUBTOTAL(1,Monate!I70:I81)</f>
        <v>2649.6666666666665</v>
      </c>
      <c r="I81" s="21">
        <f>SUBTOTAL(1,Monate!J70:J81)</f>
        <v>733.83333333333337</v>
      </c>
      <c r="J81" s="21">
        <f>SUBTOTAL(1,Monate!K70:K81)</f>
        <v>469.33333333333331</v>
      </c>
      <c r="K81" s="21">
        <f>SUBTOTAL(1,Monate!L70:L81)</f>
        <v>1324.3333333333333</v>
      </c>
      <c r="L81" s="21">
        <f>SUBTOTAL(1,Monate!M70:M81)</f>
        <v>201.33333333333334</v>
      </c>
      <c r="M81" s="21">
        <f>SUBTOTAL(1,Monate!N70:N81)</f>
        <v>2526.9166666666665</v>
      </c>
      <c r="N81" s="21">
        <f>SUBTOTAL(1,Monate!O70:O81)</f>
        <v>2673.4166666666665</v>
      </c>
      <c r="O81" s="75">
        <f>SUBTOTAL(1,Monate!P70:P81)/10</f>
        <v>2800.4416666666666</v>
      </c>
      <c r="P81" s="75">
        <f>SUBTOTAL(1,Monate!Q70:Q81)</f>
        <v>1203.1666666666667</v>
      </c>
      <c r="Q81" s="75">
        <f>SUBTOTAL(1,Monate!R70:R81)</f>
        <v>2527.5</v>
      </c>
      <c r="R81" s="191" t="str">
        <f>Jahre!R87</f>
        <v>31 GT</v>
      </c>
      <c r="U81" s="150"/>
      <c r="V81" s="150"/>
      <c r="W81" s="150"/>
      <c r="X81" s="150"/>
      <c r="Y81" s="150"/>
    </row>
    <row r="82" spans="1:25" s="200" customFormat="1" ht="12" customHeight="1" x14ac:dyDescent="0.2">
      <c r="A82" s="192">
        <f>Jahre!A88</f>
        <v>42095</v>
      </c>
      <c r="B82" s="50">
        <f>Jahre!B88</f>
        <v>0.66666666666666663</v>
      </c>
      <c r="C82" s="20">
        <f>SUBTOTAL(1,Monate!D71:D82)</f>
        <v>33663.583333333336</v>
      </c>
      <c r="D82" s="21">
        <f>SUBTOTAL(1,Monate!E71:E82)</f>
        <v>303.25</v>
      </c>
      <c r="E82" s="21">
        <f>SUBTOTAL(1,Monate!F71:F82)</f>
        <v>27464.833333333332</v>
      </c>
      <c r="F82" s="20">
        <f>SUBTOTAL(1,Monate!G71:G82)</f>
        <v>343.66666666666669</v>
      </c>
      <c r="G82" s="20">
        <f>SUBTOTAL(1,Monate!H71:H82)</f>
        <v>144.41666666666666</v>
      </c>
      <c r="H82" s="20">
        <f>SUBTOTAL(1,Monate!I71:I82)</f>
        <v>2627.1666666666665</v>
      </c>
      <c r="I82" s="21">
        <f>SUBTOTAL(1,Monate!J71:J82)</f>
        <v>732.33333333333337</v>
      </c>
      <c r="J82" s="21">
        <f>SUBTOTAL(1,Monate!K71:K82)</f>
        <v>469.41666666666669</v>
      </c>
      <c r="K82" s="21">
        <f>SUBTOTAL(1,Monate!L71:L82)</f>
        <v>1325.0833333333333</v>
      </c>
      <c r="L82" s="21">
        <f>SUBTOTAL(1,Monate!M71:M82)</f>
        <v>254.33333333333334</v>
      </c>
      <c r="M82" s="21">
        <f>SUBTOTAL(1,Monate!N71:N82)</f>
        <v>2526.25</v>
      </c>
      <c r="N82" s="21">
        <f>SUBTOTAL(1,Monate!O71:O82)</f>
        <v>2670.75</v>
      </c>
      <c r="O82" s="75">
        <f>SUBTOTAL(1,Monate!P71:P82)/10</f>
        <v>2780.85</v>
      </c>
      <c r="P82" s="75">
        <f>SUBTOTAL(1,Monate!Q71:Q82)</f>
        <v>1201.75</v>
      </c>
      <c r="Q82" s="75">
        <f>SUBTOTAL(1,Monate!R71:R82)</f>
        <v>2526.8333333333335</v>
      </c>
      <c r="R82" s="191" t="str">
        <f>Jahre!R88</f>
        <v>30 GT</v>
      </c>
      <c r="U82" s="150"/>
      <c r="V82" s="150"/>
      <c r="W82" s="150"/>
      <c r="X82" s="150"/>
      <c r="Y82" s="150"/>
    </row>
    <row r="83" spans="1:25" s="200" customFormat="1" ht="12" customHeight="1" x14ac:dyDescent="0.2">
      <c r="A83" s="192">
        <f>Jahre!A89</f>
        <v>42125</v>
      </c>
      <c r="B83" s="50">
        <f>Jahre!B89</f>
        <v>0.58064516129032262</v>
      </c>
      <c r="C83" s="20">
        <f>SUBTOTAL(1,Monate!D72:D83)</f>
        <v>33783.583333333336</v>
      </c>
      <c r="D83" s="21">
        <f>SUBTOTAL(1,Monate!E72:E83)</f>
        <v>300.91666666666669</v>
      </c>
      <c r="E83" s="21">
        <f>SUBTOTAL(1,Monate!F72:F83)</f>
        <v>27494.416666666668</v>
      </c>
      <c r="F83" s="20">
        <f>SUBTOTAL(1,Monate!G72:G83)</f>
        <v>349.83333333333331</v>
      </c>
      <c r="G83" s="20">
        <f>SUBTOTAL(1,Monate!H72:H83)</f>
        <v>147.41666666666666</v>
      </c>
      <c r="H83" s="20">
        <f>SUBTOTAL(1,Monate!I72:I83)</f>
        <v>2635.5833333333335</v>
      </c>
      <c r="I83" s="21">
        <f>SUBTOTAL(1,Monate!J72:J83)</f>
        <v>738.75</v>
      </c>
      <c r="J83" s="21">
        <f>SUBTOTAL(1,Monate!K72:K83)</f>
        <v>470.08333333333331</v>
      </c>
      <c r="K83" s="21">
        <f>SUBTOTAL(1,Monate!L72:L83)</f>
        <v>1326.5</v>
      </c>
      <c r="L83" s="21">
        <f>SUBTOTAL(1,Monate!M72:M83)</f>
        <v>322.58333333333331</v>
      </c>
      <c r="M83" s="21">
        <f>SUBTOTAL(1,Monate!N72:N83)</f>
        <v>2534.6666666666665</v>
      </c>
      <c r="N83" s="21">
        <f>SUBTOTAL(1,Monate!O72:O83)</f>
        <v>2682.25</v>
      </c>
      <c r="O83" s="75">
        <f>SUBTOTAL(1,Monate!P72:P83)/10</f>
        <v>2784.4250000000002</v>
      </c>
      <c r="P83" s="75">
        <f>SUBTOTAL(1,Monate!Q72:Q83)</f>
        <v>1208.8333333333333</v>
      </c>
      <c r="Q83" s="75">
        <f>SUBTOTAL(1,Monate!R72:R83)</f>
        <v>2535.3333333333335</v>
      </c>
      <c r="R83" s="191" t="str">
        <f>Jahre!R89</f>
        <v>31 GT</v>
      </c>
      <c r="U83" s="150"/>
      <c r="V83" s="150"/>
      <c r="W83" s="150"/>
      <c r="X83" s="150"/>
      <c r="Y83" s="150"/>
    </row>
    <row r="84" spans="1:25" s="200" customFormat="1" ht="12" customHeight="1" x14ac:dyDescent="0.2">
      <c r="A84" s="192">
        <f>Jahre!A90</f>
        <v>42156</v>
      </c>
      <c r="B84" s="50">
        <f>Jahre!B90</f>
        <v>0.7</v>
      </c>
      <c r="C84" s="20">
        <f>SUBTOTAL(1,Monate!D73:D84)</f>
        <v>33905.166666666664</v>
      </c>
      <c r="D84" s="21">
        <f>SUBTOTAL(1,Monate!E73:E84)</f>
        <v>292.66666666666669</v>
      </c>
      <c r="E84" s="21">
        <f>SUBTOTAL(1,Monate!F73:F84)</f>
        <v>27457.333333333332</v>
      </c>
      <c r="F84" s="20">
        <f>SUBTOTAL(1,Monate!G73:G84)</f>
        <v>362.75</v>
      </c>
      <c r="G84" s="20">
        <f>SUBTOTAL(1,Monate!H73:H84)</f>
        <v>150.58333333333334</v>
      </c>
      <c r="H84" s="20">
        <f>SUBTOTAL(1,Monate!I73:I84)</f>
        <v>2648.8333333333335</v>
      </c>
      <c r="I84" s="21">
        <f>SUBTOTAL(1,Monate!J73:J84)</f>
        <v>761.91666666666663</v>
      </c>
      <c r="J84" s="21">
        <f>SUBTOTAL(1,Monate!K73:K84)</f>
        <v>477.75</v>
      </c>
      <c r="K84" s="21">
        <f>SUBTOTAL(1,Monate!L73:L84)</f>
        <v>1330.1666666666667</v>
      </c>
      <c r="L84" s="21">
        <f>SUBTOTAL(1,Monate!M73:M84)</f>
        <v>425.66666666666669</v>
      </c>
      <c r="M84" s="21">
        <f>SUBTOTAL(1,Monate!N73:N84)</f>
        <v>2569.1666666666665</v>
      </c>
      <c r="N84" s="21">
        <f>SUBTOTAL(1,Monate!O73:O84)</f>
        <v>2719.9166666666665</v>
      </c>
      <c r="O84" s="75">
        <f>SUBTOTAL(1,Monate!P73:P84)/10</f>
        <v>2782.0083333333332</v>
      </c>
      <c r="P84" s="75">
        <f>SUBTOTAL(1,Monate!Q73:Q84)</f>
        <v>1239.6666666666667</v>
      </c>
      <c r="Q84" s="75">
        <f>SUBTOTAL(1,Monate!R73:R84)</f>
        <v>2569.8333333333335</v>
      </c>
      <c r="R84" s="191" t="str">
        <f>Jahre!R90</f>
        <v>15 GT | &lt;4 Wo Teilsperrung Höllental (Sanierung Belag)</v>
      </c>
      <c r="U84" s="150"/>
      <c r="V84" s="150"/>
      <c r="W84" s="150"/>
      <c r="X84" s="150"/>
      <c r="Y84" s="150"/>
    </row>
    <row r="85" spans="1:25" s="200" customFormat="1" ht="12" customHeight="1" x14ac:dyDescent="0.2">
      <c r="A85" s="192">
        <f>Jahre!A91</f>
        <v>42186</v>
      </c>
      <c r="B85" s="50">
        <f>Jahre!B91</f>
        <v>0.74193548387096775</v>
      </c>
      <c r="C85" s="20">
        <f>SUBTOTAL(1,Monate!D74:D85)</f>
        <v>33907.5</v>
      </c>
      <c r="D85" s="21">
        <f>SUBTOTAL(1,Monate!E74:E85)</f>
        <v>291.08333333333331</v>
      </c>
      <c r="E85" s="21">
        <f>SUBTOTAL(1,Monate!F74:F85)</f>
        <v>27285.5</v>
      </c>
      <c r="F85" s="20">
        <f>SUBTOTAL(1,Monate!G74:G85)</f>
        <v>377.25</v>
      </c>
      <c r="G85" s="20">
        <f>SUBTOTAL(1,Monate!H74:H85)</f>
        <v>154.08333333333334</v>
      </c>
      <c r="H85" s="20">
        <f>SUBTOTAL(1,Monate!I74:I85)</f>
        <v>2643.9166666666665</v>
      </c>
      <c r="I85" s="21">
        <f>SUBTOTAL(1,Monate!J74:J85)</f>
        <v>775.33333333333337</v>
      </c>
      <c r="J85" s="21">
        <f>SUBTOTAL(1,Monate!K74:K85)</f>
        <v>478.5</v>
      </c>
      <c r="K85" s="21">
        <f>SUBTOTAL(1,Monate!L74:L85)</f>
        <v>1316</v>
      </c>
      <c r="L85" s="21">
        <f>SUBTOTAL(1,Monate!M74:M85)</f>
        <v>588.41666666666663</v>
      </c>
      <c r="M85" s="21">
        <f>SUBTOTAL(1,Monate!N74:N85)</f>
        <v>2569.1666666666665</v>
      </c>
      <c r="N85" s="21">
        <f>SUBTOTAL(1,Monate!O74:O85)</f>
        <v>2723.3333333333335</v>
      </c>
      <c r="O85" s="75">
        <f>SUBTOTAL(1,Monate!P74:P85)/10</f>
        <v>2766.2750000000001</v>
      </c>
      <c r="P85" s="75">
        <f>SUBTOTAL(1,Monate!Q74:Q85)</f>
        <v>1253.8333333333333</v>
      </c>
      <c r="Q85" s="75">
        <f>SUBTOTAL(1,Monate!R74:R85)</f>
        <v>2569.8333333333335</v>
      </c>
      <c r="R85" s="191" t="str">
        <f>Jahre!R91</f>
        <v>15 GT | 2 Wo Teilsperrung Höllental (Sanierung Belag)</v>
      </c>
    </row>
    <row r="86" spans="1:25" s="200" customFormat="1" ht="12" customHeight="1" x14ac:dyDescent="0.2">
      <c r="A86" s="192">
        <f>Jahre!A92</f>
        <v>42217</v>
      </c>
      <c r="B86" s="50">
        <f>Jahre!B92</f>
        <v>0.67741935483870963</v>
      </c>
      <c r="C86" s="20">
        <f>SUBTOTAL(1,Monate!D75:D86)</f>
        <v>34178.5</v>
      </c>
      <c r="D86" s="21">
        <f>SUBTOTAL(1,Monate!E75:E86)</f>
        <v>282</v>
      </c>
      <c r="E86" s="21">
        <f>SUBTOTAL(1,Monate!F75:F86)</f>
        <v>27373.333333333332</v>
      </c>
      <c r="F86" s="20">
        <f>SUBTOTAL(1,Monate!G75:G86)</f>
        <v>377.08333333333331</v>
      </c>
      <c r="G86" s="20">
        <f>SUBTOTAL(1,Monate!H75:H86)</f>
        <v>161.33333333333334</v>
      </c>
      <c r="H86" s="20">
        <f>SUBTOTAL(1,Monate!I75:I86)</f>
        <v>2637.25</v>
      </c>
      <c r="I86" s="21">
        <f>SUBTOTAL(1,Monate!J75:J86)</f>
        <v>791.66666666666663</v>
      </c>
      <c r="J86" s="21">
        <f>SUBTOTAL(1,Monate!K75:K86)</f>
        <v>484.66666666666669</v>
      </c>
      <c r="K86" s="21">
        <f>SUBTOTAL(1,Monate!L75:L86)</f>
        <v>1329.8333333333333</v>
      </c>
      <c r="L86" s="21">
        <f>SUBTOTAL(1,Monate!M75:M86)</f>
        <v>744</v>
      </c>
      <c r="M86" s="21">
        <f>SUBTOTAL(1,Monate!N75:N86)</f>
        <v>2605.4166666666665</v>
      </c>
      <c r="N86" s="21">
        <f>SUBTOTAL(1,Monate!O75:O86)</f>
        <v>2766.8333333333335</v>
      </c>
      <c r="O86" s="75">
        <f>SUBTOTAL(1,Monate!P75:P86)/10</f>
        <v>2775.041666666667</v>
      </c>
      <c r="P86" s="75">
        <f>SUBTOTAL(1,Monate!Q75:Q86)</f>
        <v>1276.3333333333333</v>
      </c>
      <c r="Q86" s="75">
        <f>SUBTOTAL(1,Monate!R75:R86)</f>
        <v>2606.1666666666665</v>
      </c>
      <c r="R86" s="191" t="str">
        <f>Jahre!R92</f>
        <v>30 GT</v>
      </c>
    </row>
    <row r="87" spans="1:25" s="200" customFormat="1" ht="12" customHeight="1" x14ac:dyDescent="0.2">
      <c r="A87" s="192">
        <f>Jahre!A93</f>
        <v>42248</v>
      </c>
      <c r="B87" s="50">
        <f>Jahre!B93</f>
        <v>0.73333333333333328</v>
      </c>
      <c r="C87" s="20">
        <f>SUBTOTAL(1,Monate!D76:D87)</f>
        <v>34328.416666666664</v>
      </c>
      <c r="D87" s="21">
        <f>SUBTOTAL(1,Monate!E76:E87)</f>
        <v>278.75</v>
      </c>
      <c r="E87" s="21">
        <f>SUBTOTAL(1,Monate!F76:F87)</f>
        <v>27415.25</v>
      </c>
      <c r="F87" s="20">
        <f>SUBTOTAL(1,Monate!G76:G87)</f>
        <v>380.83333333333331</v>
      </c>
      <c r="G87" s="20">
        <f>SUBTOTAL(1,Monate!H76:H87)</f>
        <v>164</v>
      </c>
      <c r="H87" s="20">
        <f>SUBTOTAL(1,Monate!I76:I87)</f>
        <v>2646.5</v>
      </c>
      <c r="I87" s="21">
        <f>SUBTOTAL(1,Monate!J76:J87)</f>
        <v>803.58333333333337</v>
      </c>
      <c r="J87" s="21">
        <f>SUBTOTAL(1,Monate!K76:K87)</f>
        <v>487.25</v>
      </c>
      <c r="K87" s="21">
        <f>SUBTOTAL(1,Monate!L76:L87)</f>
        <v>1342.5</v>
      </c>
      <c r="L87" s="21">
        <f>SUBTOTAL(1,Monate!M76:M87)</f>
        <v>812.5</v>
      </c>
      <c r="M87" s="21">
        <f>SUBTOTAL(1,Monate!N76:N87)</f>
        <v>2632.5833333333335</v>
      </c>
      <c r="N87" s="21">
        <f>SUBTOTAL(1,Monate!O76:O87)</f>
        <v>2796.5833333333335</v>
      </c>
      <c r="O87" s="75">
        <f>SUBTOTAL(1,Monate!P76:P87)/10</f>
        <v>2779.6083333333331</v>
      </c>
      <c r="P87" s="75">
        <f>SUBTOTAL(1,Monate!Q76:Q87)</f>
        <v>1290.8333333333333</v>
      </c>
      <c r="Q87" s="75">
        <f>SUBTOTAL(1,Monate!R76:R87)</f>
        <v>2633.3333333333335</v>
      </c>
      <c r="R87" s="191" t="str">
        <f>Jahre!R93</f>
        <v>30 GT</v>
      </c>
    </row>
    <row r="88" spans="1:25" s="200" customFormat="1" ht="12" customHeight="1" x14ac:dyDescent="0.2">
      <c r="A88" s="192">
        <f>Jahre!A94</f>
        <v>42278</v>
      </c>
      <c r="B88" s="50">
        <f>Jahre!B94</f>
        <v>0.70967741935483875</v>
      </c>
      <c r="C88" s="20">
        <f>SUBTOTAL(1,Monate!D77:D88)</f>
        <v>34344.916666666664</v>
      </c>
      <c r="D88" s="21">
        <f>SUBTOTAL(1,Monate!E77:E88)</f>
        <v>274</v>
      </c>
      <c r="E88" s="21">
        <f>SUBTOTAL(1,Monate!F77:F88)</f>
        <v>27375.666666666668</v>
      </c>
      <c r="F88" s="20">
        <f>SUBTOTAL(1,Monate!G77:G88)</f>
        <v>383.75</v>
      </c>
      <c r="G88" s="20">
        <f>SUBTOTAL(1,Monate!H77:H88)</f>
        <v>165.5</v>
      </c>
      <c r="H88" s="20">
        <f>SUBTOTAL(1,Monate!I77:I88)</f>
        <v>2647.25</v>
      </c>
      <c r="I88" s="21">
        <f>SUBTOTAL(1,Monate!J77:J88)</f>
        <v>813.16666666666663</v>
      </c>
      <c r="J88" s="21">
        <f>SUBTOTAL(1,Monate!K77:K88)</f>
        <v>488.5</v>
      </c>
      <c r="K88" s="21">
        <f>SUBTOTAL(1,Monate!L77:L88)</f>
        <v>1345.5833333333333</v>
      </c>
      <c r="L88" s="21">
        <f>SUBTOTAL(1,Monate!M77:M88)</f>
        <v>853.58333333333337</v>
      </c>
      <c r="M88" s="21">
        <f>SUBTOTAL(1,Monate!N77:N88)</f>
        <v>2647.25</v>
      </c>
      <c r="N88" s="21">
        <f>SUBTOTAL(1,Monate!O77:O88)</f>
        <v>2812.6666666666665</v>
      </c>
      <c r="O88" s="75">
        <f>SUBTOTAL(1,Monate!P77:P88)/10</f>
        <v>2775.9416666666666</v>
      </c>
      <c r="P88" s="75">
        <f>SUBTOTAL(1,Monate!Q77:Q88)</f>
        <v>1301.6666666666667</v>
      </c>
      <c r="Q88" s="75">
        <f>SUBTOTAL(1,Monate!R77:R88)</f>
        <v>2647.25</v>
      </c>
      <c r="R88" s="191" t="str">
        <f>Jahre!R94</f>
        <v>31 GT</v>
      </c>
    </row>
    <row r="89" spans="1:25" s="200" customFormat="1" ht="12" customHeight="1" x14ac:dyDescent="0.2">
      <c r="A89" s="192">
        <f>Jahre!A95</f>
        <v>42309</v>
      </c>
      <c r="B89" s="50">
        <f>Jahre!B95</f>
        <v>0.7</v>
      </c>
      <c r="C89" s="20">
        <f>SUBTOTAL(1,Monate!D78:D89)</f>
        <v>34367.166666666664</v>
      </c>
      <c r="D89" s="21">
        <f>SUBTOTAL(1,Monate!E78:E89)</f>
        <v>274.75</v>
      </c>
      <c r="E89" s="21">
        <f>SUBTOTAL(1,Monate!F78:F89)</f>
        <v>27382.083333333332</v>
      </c>
      <c r="F89" s="20">
        <f>SUBTOTAL(1,Monate!G78:G89)</f>
        <v>384.83333333333331</v>
      </c>
      <c r="G89" s="20">
        <f>SUBTOTAL(1,Monate!H78:H89)</f>
        <v>165.33333333333334</v>
      </c>
      <c r="H89" s="20">
        <f>SUBTOTAL(1,Monate!I78:I89)</f>
        <v>2649.5</v>
      </c>
      <c r="I89" s="21">
        <f>SUBTOTAL(1,Monate!J78:J89)</f>
        <v>822</v>
      </c>
      <c r="J89" s="21">
        <f>SUBTOTAL(1,Monate!K78:K89)</f>
        <v>489.16666666666669</v>
      </c>
      <c r="K89" s="21">
        <f>SUBTOTAL(1,Monate!L78:L89)</f>
        <v>1354.0833333333333</v>
      </c>
      <c r="L89" s="21">
        <f>SUBTOTAL(1,Monate!M78:M89)</f>
        <v>847.33333333333337</v>
      </c>
      <c r="M89" s="21">
        <f>SUBTOTAL(1,Monate!N78:N89)</f>
        <v>2665.25</v>
      </c>
      <c r="N89" s="21">
        <f>SUBTOTAL(1,Monate!O78:O89)</f>
        <v>2830.5833333333335</v>
      </c>
      <c r="O89" s="75">
        <f>SUBTOTAL(1,Monate!P78:P89)/10</f>
        <v>2776.6916666666666</v>
      </c>
      <c r="P89" s="75">
        <f>SUBTOTAL(1,Monate!Q78:Q89)</f>
        <v>1311.1666666666667</v>
      </c>
      <c r="Q89" s="75">
        <f>SUBTOTAL(1,Monate!R78:R89)</f>
        <v>2665.25</v>
      </c>
      <c r="R89" s="191" t="str">
        <f>Jahre!R95</f>
        <v>30 GT</v>
      </c>
    </row>
    <row r="90" spans="1:25" s="200" customFormat="1" ht="12" customHeight="1" thickBot="1" x14ac:dyDescent="0.25">
      <c r="A90" s="193">
        <f>Jahre!A96</f>
        <v>42339</v>
      </c>
      <c r="B90" s="61">
        <f>Jahre!B96</f>
        <v>0.70967741935483875</v>
      </c>
      <c r="C90" s="110">
        <f>SUBTOTAL(1,Monate!D79:D90)</f>
        <v>34496</v>
      </c>
      <c r="D90" s="111">
        <f>SUBTOTAL(1,Monate!E79:E90)</f>
        <v>278.16666666666669</v>
      </c>
      <c r="E90" s="111">
        <f>SUBTOTAL(1,Monate!F79:F90)</f>
        <v>27451.666666666668</v>
      </c>
      <c r="F90" s="110">
        <f>SUBTOTAL(1,Monate!G79:G90)</f>
        <v>386.16666666666669</v>
      </c>
      <c r="G90" s="110">
        <f>SUBTOTAL(1,Monate!H79:H90)</f>
        <v>165.5</v>
      </c>
      <c r="H90" s="110">
        <f>SUBTOTAL(1,Monate!I79:I90)</f>
        <v>2651.75</v>
      </c>
      <c r="I90" s="111">
        <f>SUBTOTAL(1,Monate!J79:J90)</f>
        <v>827.33333333333337</v>
      </c>
      <c r="J90" s="111">
        <f>SUBTOTAL(1,Monate!K79:K90)</f>
        <v>491.16666666666669</v>
      </c>
      <c r="K90" s="111">
        <f>SUBTOTAL(1,Monate!L79:L90)</f>
        <v>1361.25</v>
      </c>
      <c r="L90" s="111">
        <f>SUBTOTAL(1,Monate!M79:M90)</f>
        <v>884.16666666666663</v>
      </c>
      <c r="M90" s="111">
        <f>SUBTOTAL(1,Monate!N79:N90)</f>
        <v>2679.6666666666665</v>
      </c>
      <c r="N90" s="111">
        <f>SUBTOTAL(1,Monate!O79:O90)</f>
        <v>2845.25</v>
      </c>
      <c r="O90" s="101">
        <f>SUBTOTAL(1,Monate!P79:P90)/10</f>
        <v>2783.7833333333333</v>
      </c>
      <c r="P90" s="101">
        <f>SUBTOTAL(1,Monate!Q79:Q90)</f>
        <v>1318.5</v>
      </c>
      <c r="Q90" s="101">
        <f>SUBTOTAL(1,Monate!R79:R90)</f>
        <v>2679.75</v>
      </c>
      <c r="R90" s="194" t="str">
        <f>Jahre!R96</f>
        <v>31 GT</v>
      </c>
    </row>
    <row r="91" spans="1:25" s="200" customFormat="1" ht="12" customHeight="1" thickTop="1" x14ac:dyDescent="0.2">
      <c r="A91" s="192">
        <f>Jahre!A98</f>
        <v>42370</v>
      </c>
      <c r="B91" s="50">
        <f>Jahre!B98</f>
        <v>0.67741935483870963</v>
      </c>
      <c r="C91" s="20">
        <f>SUBTOTAL(1,Monate!D80:D91)</f>
        <v>34368.583333333336</v>
      </c>
      <c r="D91" s="21">
        <f>SUBTOTAL(1,Monate!E80:E91)</f>
        <v>277.41666666666669</v>
      </c>
      <c r="E91" s="21">
        <f>SUBTOTAL(1,Monate!F80:F91)</f>
        <v>27344.5</v>
      </c>
      <c r="F91" s="20">
        <f>SUBTOTAL(1,Monate!G80:G91)</f>
        <v>385.58333333333331</v>
      </c>
      <c r="G91" s="20">
        <f>SUBTOTAL(1,Monate!H80:H91)</f>
        <v>167.5</v>
      </c>
      <c r="H91" s="20">
        <f>SUBTOTAL(1,Monate!I80:I91)</f>
        <v>2638.6666666666665</v>
      </c>
      <c r="I91" s="21">
        <f>SUBTOTAL(1,Monate!J80:J91)</f>
        <v>828.33333333333337</v>
      </c>
      <c r="J91" s="21">
        <f>SUBTOTAL(1,Monate!K80:K91)</f>
        <v>491</v>
      </c>
      <c r="K91" s="21">
        <f>SUBTOTAL(1,Monate!L80:L91)</f>
        <v>1357.6666666666667</v>
      </c>
      <c r="L91" s="21">
        <f>SUBTOTAL(1,Monate!M80:M91)</f>
        <v>879.08333333333337</v>
      </c>
      <c r="M91" s="21">
        <f>SUBTOTAL(1,Monate!N80:N91)</f>
        <v>2676.9166666666665</v>
      </c>
      <c r="N91" s="21">
        <f>SUBTOTAL(1,Monate!O80:O91)</f>
        <v>2844.5</v>
      </c>
      <c r="O91" s="74">
        <f>SUBTOTAL(1,Monate!P80:P91)/10</f>
        <v>2773.0083333333332</v>
      </c>
      <c r="P91" s="74">
        <f>SUBTOTAL(1,Monate!Q80:Q91)</f>
        <v>1319.3333333333333</v>
      </c>
      <c r="Q91" s="74">
        <f>SUBTOTAL(1,Monate!R80:R91)</f>
        <v>2677</v>
      </c>
      <c r="R91" s="201" t="str">
        <f>Jahre!R98</f>
        <v>4 GT</v>
      </c>
    </row>
    <row r="92" spans="1:25" s="200" customFormat="1" ht="12" customHeight="1" x14ac:dyDescent="0.2">
      <c r="A92" s="192">
        <f>Jahre!A99</f>
        <v>42401</v>
      </c>
      <c r="B92" s="50">
        <f>Jahre!B99</f>
        <v>0.72413793103448276</v>
      </c>
      <c r="C92" s="20">
        <f>SUBTOTAL(1,Monate!D81:D92)</f>
        <v>34364.833333333336</v>
      </c>
      <c r="D92" s="21">
        <f>SUBTOTAL(1,Monate!E81:E92)</f>
        <v>276.83333333333331</v>
      </c>
      <c r="E92" s="21">
        <f>SUBTOTAL(1,Monate!F81:F92)</f>
        <v>27325.25</v>
      </c>
      <c r="F92" s="20">
        <f>SUBTOTAL(1,Monate!G81:G92)</f>
        <v>385.5</v>
      </c>
      <c r="G92" s="20">
        <f>SUBTOTAL(1,Monate!H81:H92)</f>
        <v>168.58333333333334</v>
      </c>
      <c r="H92" s="20">
        <f>SUBTOTAL(1,Monate!I81:I92)</f>
        <v>2636.0833333333335</v>
      </c>
      <c r="I92" s="21">
        <f>SUBTOTAL(1,Monate!J81:J92)</f>
        <v>834.33333333333337</v>
      </c>
      <c r="J92" s="21">
        <f>SUBTOTAL(1,Monate!K81:K92)</f>
        <v>494.58333333333331</v>
      </c>
      <c r="K92" s="21">
        <f>SUBTOTAL(1,Monate!L81:L92)</f>
        <v>1367.9166666666667</v>
      </c>
      <c r="L92" s="21">
        <f>SUBTOTAL(1,Monate!M81:M92)</f>
        <v>877</v>
      </c>
      <c r="M92" s="21">
        <f>SUBTOTAL(1,Monate!N81:N92)</f>
        <v>2696.75</v>
      </c>
      <c r="N92" s="21">
        <f>SUBTOTAL(1,Monate!O81:O92)</f>
        <v>2865.4166666666665</v>
      </c>
      <c r="O92" s="75">
        <f>SUBTOTAL(1,Monate!P81:P92)/10</f>
        <v>2771.0749999999998</v>
      </c>
      <c r="P92" s="75">
        <f>SUBTOTAL(1,Monate!Q81:Q92)</f>
        <v>1328.9166666666667</v>
      </c>
      <c r="Q92" s="75">
        <f>SUBTOTAL(1,Monate!R81:R92)</f>
        <v>2696.8333333333335</v>
      </c>
      <c r="R92" s="202" t="str">
        <f>Jahre!R99</f>
        <v>0 GT</v>
      </c>
    </row>
    <row r="93" spans="1:25" s="200" customFormat="1" ht="12" customHeight="1" x14ac:dyDescent="0.2">
      <c r="A93" s="192">
        <f>Jahre!A100</f>
        <v>42430</v>
      </c>
      <c r="B93" s="50">
        <f>Jahre!B100</f>
        <v>0.67741935483870963</v>
      </c>
      <c r="C93" s="20">
        <f>SUBTOTAL(1,Monate!D82:D93)</f>
        <v>34471.75</v>
      </c>
      <c r="D93" s="21">
        <f>SUBTOTAL(1,Monate!E82:E93)</f>
        <v>269.08333333333331</v>
      </c>
      <c r="E93" s="21">
        <f>SUBTOTAL(1,Monate!F82:F93)</f>
        <v>27455.5</v>
      </c>
      <c r="F93" s="20">
        <f>SUBTOTAL(1,Monate!G82:G93)</f>
        <v>379.08333333333331</v>
      </c>
      <c r="G93" s="20">
        <f>SUBTOTAL(1,Monate!H82:H93)</f>
        <v>171.58333333333334</v>
      </c>
      <c r="H93" s="20">
        <f>SUBTOTAL(1,Monate!I82:I93)</f>
        <v>2632.0833333333335</v>
      </c>
      <c r="I93" s="21">
        <f>SUBTOTAL(1,Monate!J82:J93)</f>
        <v>833.75</v>
      </c>
      <c r="J93" s="21">
        <f>SUBTOTAL(1,Monate!K82:K93)</f>
        <v>493.16666666666669</v>
      </c>
      <c r="K93" s="21">
        <f>SUBTOTAL(1,Monate!L82:L93)</f>
        <v>1370.1666666666667</v>
      </c>
      <c r="L93" s="21">
        <f>SUBTOTAL(1,Monate!M82:M93)</f>
        <v>868.25</v>
      </c>
      <c r="M93" s="21">
        <f>SUBTOTAL(1,Monate!N82:N93)</f>
        <v>2697</v>
      </c>
      <c r="N93" s="21">
        <f>SUBTOTAL(1,Monate!O82:O93)</f>
        <v>2868.6666666666665</v>
      </c>
      <c r="O93" s="75">
        <f>SUBTOTAL(1,Monate!P82:P93)/10</f>
        <v>2783.458333333333</v>
      </c>
      <c r="P93" s="75">
        <f>SUBTOTAL(1,Monate!Q82:Q93)</f>
        <v>1326.9166666666667</v>
      </c>
      <c r="Q93" s="75">
        <f>SUBTOTAL(1,Monate!R82:R93)</f>
        <v>2697.0833333333335</v>
      </c>
      <c r="R93" s="202" t="str">
        <f>Jahre!R100</f>
        <v>0 GT</v>
      </c>
    </row>
    <row r="94" spans="1:25" s="200" customFormat="1" ht="12" customHeight="1" x14ac:dyDescent="0.2">
      <c r="A94" s="192">
        <f>Jahre!A101</f>
        <v>42461</v>
      </c>
      <c r="B94" s="50">
        <f>Jahre!B101</f>
        <v>0.7</v>
      </c>
      <c r="C94" s="20">
        <f>SUBTOTAL(1,Monate!D83:D94)</f>
        <v>34629.75</v>
      </c>
      <c r="D94" s="21">
        <f>SUBTOTAL(1,Monate!E83:E94)</f>
        <v>249.91666666666666</v>
      </c>
      <c r="E94" s="21">
        <f>SUBTOTAL(1,Monate!F83:F94)</f>
        <v>27638.333333333332</v>
      </c>
      <c r="F94" s="20">
        <f>SUBTOTAL(1,Monate!G83:G94)</f>
        <v>366</v>
      </c>
      <c r="G94" s="20">
        <f>SUBTOTAL(1,Monate!H83:H94)</f>
        <v>173.66666666666666</v>
      </c>
      <c r="H94" s="20">
        <f>SUBTOTAL(1,Monate!I83:I94)</f>
        <v>2628.5833333333335</v>
      </c>
      <c r="I94" s="21">
        <f>SUBTOTAL(1,Monate!J83:J94)</f>
        <v>840.41666666666663</v>
      </c>
      <c r="J94" s="21">
        <f>SUBTOTAL(1,Monate!K83:K94)</f>
        <v>495.83333333333331</v>
      </c>
      <c r="K94" s="21">
        <f>SUBTOTAL(1,Monate!L83:L94)</f>
        <v>1391.4166666666667</v>
      </c>
      <c r="L94" s="21">
        <f>SUBTOTAL(1,Monate!M83:M94)</f>
        <v>845.83333333333337</v>
      </c>
      <c r="M94" s="21">
        <f>SUBTOTAL(1,Monate!N83:N94)</f>
        <v>2727.5833333333335</v>
      </c>
      <c r="N94" s="21">
        <f>SUBTOTAL(1,Monate!O83:O94)</f>
        <v>2901.3333333333335</v>
      </c>
      <c r="O94" s="75">
        <f>SUBTOTAL(1,Monate!P83:P94)/10</f>
        <v>2800.4333333333334</v>
      </c>
      <c r="P94" s="75">
        <f>SUBTOTAL(1,Monate!Q83:Q94)</f>
        <v>1336.25</v>
      </c>
      <c r="Q94" s="75">
        <f>SUBTOTAL(1,Monate!R83:R94)</f>
        <v>2727.6666666666665</v>
      </c>
      <c r="R94" s="202" t="str">
        <f>Jahre!R101</f>
        <v>0 GT</v>
      </c>
    </row>
    <row r="95" spans="1:25" s="200" customFormat="1" ht="12" customHeight="1" x14ac:dyDescent="0.2">
      <c r="A95" s="192">
        <f>Jahre!A102</f>
        <v>42491</v>
      </c>
      <c r="B95" s="50">
        <f>Jahre!B102</f>
        <v>0.61290322580645162</v>
      </c>
      <c r="C95" s="20">
        <f>SUBTOTAL(1,Monate!D84:D95)</f>
        <v>34893.5</v>
      </c>
      <c r="D95" s="21">
        <f>SUBTOTAL(1,Monate!E84:E95)</f>
        <v>254.16666666666666</v>
      </c>
      <c r="E95" s="21">
        <f>SUBTOTAL(1,Monate!F84:F95)</f>
        <v>27829.75</v>
      </c>
      <c r="F95" s="20">
        <f>SUBTOTAL(1,Monate!G84:G95)</f>
        <v>371.41666666666669</v>
      </c>
      <c r="G95" s="20">
        <f>SUBTOTAL(1,Monate!H84:H95)</f>
        <v>174.83333333333334</v>
      </c>
      <c r="H95" s="20">
        <f>SUBTOTAL(1,Monate!I84:I95)</f>
        <v>2650.25</v>
      </c>
      <c r="I95" s="21">
        <f>SUBTOTAL(1,Monate!J84:J95)</f>
        <v>847.5</v>
      </c>
      <c r="J95" s="21">
        <f>SUBTOTAL(1,Monate!K84:K95)</f>
        <v>499.66666666666669</v>
      </c>
      <c r="K95" s="21">
        <f>SUBTOTAL(1,Monate!L84:L95)</f>
        <v>1405.0833333333333</v>
      </c>
      <c r="L95" s="21">
        <f>SUBTOTAL(1,Monate!M84:M95)</f>
        <v>861.08333333333337</v>
      </c>
      <c r="M95" s="21">
        <f>SUBTOTAL(1,Monate!N84:N95)</f>
        <v>2752.25</v>
      </c>
      <c r="N95" s="21">
        <f>SUBTOTAL(1,Monate!O84:O95)</f>
        <v>2927.0833333333335</v>
      </c>
      <c r="O95" s="75">
        <f>SUBTOTAL(1,Monate!P84:P95)/10</f>
        <v>2820.1166666666668</v>
      </c>
      <c r="P95" s="75">
        <f>SUBTOTAL(1,Monate!Q84:Q95)</f>
        <v>1347.1666666666667</v>
      </c>
      <c r="Q95" s="75">
        <f>SUBTOTAL(1,Monate!R84:R95)</f>
        <v>2752.25</v>
      </c>
      <c r="R95" s="202" t="str">
        <f>Jahre!R102</f>
        <v>7 GT</v>
      </c>
    </row>
    <row r="96" spans="1:25" s="200" customFormat="1" ht="12" customHeight="1" x14ac:dyDescent="0.2">
      <c r="A96" s="192">
        <f>Jahre!A103</f>
        <v>42522</v>
      </c>
      <c r="B96" s="50">
        <f>Jahre!B103</f>
        <v>0.73333333333333328</v>
      </c>
      <c r="C96" s="20">
        <f>SUBTOTAL(1,Monate!D85:D96)</f>
        <v>35065.416666666664</v>
      </c>
      <c r="D96" s="21">
        <f>SUBTOTAL(1,Monate!E85:E96)</f>
        <v>235.16666666666666</v>
      </c>
      <c r="E96" s="21">
        <f>SUBTOTAL(1,Monate!F85:F96)</f>
        <v>28009.916666666668</v>
      </c>
      <c r="F96" s="20">
        <f>SUBTOTAL(1,Monate!G85:G96)</f>
        <v>350.58333333333331</v>
      </c>
      <c r="G96" s="20">
        <f>SUBTOTAL(1,Monate!H85:H96)</f>
        <v>173.58333333333334</v>
      </c>
      <c r="H96" s="20">
        <f>SUBTOTAL(1,Monate!I85:I96)</f>
        <v>2658.9166666666665</v>
      </c>
      <c r="I96" s="21">
        <f>SUBTOTAL(1,Monate!J85:J96)</f>
        <v>845.16666666666663</v>
      </c>
      <c r="J96" s="21">
        <f>SUBTOTAL(1,Monate!K85:K96)</f>
        <v>501.33333333333331</v>
      </c>
      <c r="K96" s="21">
        <f>SUBTOTAL(1,Monate!L85:L96)</f>
        <v>1436.5</v>
      </c>
      <c r="L96" s="21">
        <f>SUBTOTAL(1,Monate!M85:M96)</f>
        <v>854.58333333333337</v>
      </c>
      <c r="M96" s="21">
        <f>SUBTOTAL(1,Monate!N85:N96)</f>
        <v>2783</v>
      </c>
      <c r="N96" s="21">
        <f>SUBTOTAL(1,Monate!O85:O96)</f>
        <v>2956.5833333333335</v>
      </c>
      <c r="O96" s="75">
        <f>SUBTOTAL(1,Monate!P85:P96)/10</f>
        <v>2836.05</v>
      </c>
      <c r="P96" s="75">
        <f>SUBTOTAL(1,Monate!Q85:Q96)</f>
        <v>1346.5</v>
      </c>
      <c r="Q96" s="75">
        <f>SUBTOTAL(1,Monate!R85:R96)</f>
        <v>2783</v>
      </c>
      <c r="R96" s="202" t="str">
        <f>Jahre!R103</f>
        <v>21 GT</v>
      </c>
    </row>
    <row r="97" spans="1:34" s="200" customFormat="1" ht="12" customHeight="1" x14ac:dyDescent="0.2">
      <c r="A97" s="192">
        <f>Jahre!A104</f>
        <v>42552</v>
      </c>
      <c r="B97" s="50">
        <f>Jahre!B104</f>
        <v>0.67741935483870963</v>
      </c>
      <c r="C97" s="20">
        <f>SUBTOTAL(1,Monate!D86:D97)</f>
        <v>35328.083333333336</v>
      </c>
      <c r="D97" s="21">
        <f>SUBTOTAL(1,Monate!E86:E97)</f>
        <v>228.91666666666666</v>
      </c>
      <c r="E97" s="21">
        <f>SUBTOTAL(1,Monate!F86:F97)</f>
        <v>28300.583333333332</v>
      </c>
      <c r="F97" s="20">
        <f>SUBTOTAL(1,Monate!G86:G97)</f>
        <v>336.83333333333331</v>
      </c>
      <c r="G97" s="20">
        <f>SUBTOTAL(1,Monate!H86:H97)</f>
        <v>172.91666666666666</v>
      </c>
      <c r="H97" s="20">
        <f>SUBTOTAL(1,Monate!I86:I97)</f>
        <v>2675.5</v>
      </c>
      <c r="I97" s="21">
        <f>SUBTOTAL(1,Monate!J86:J97)</f>
        <v>838.41666666666663</v>
      </c>
      <c r="J97" s="21">
        <f>SUBTOTAL(1,Monate!K86:K97)</f>
        <v>503.5</v>
      </c>
      <c r="K97" s="21">
        <f>SUBTOTAL(1,Monate!L86:L97)</f>
        <v>1468.3333333333333</v>
      </c>
      <c r="L97" s="21">
        <f>SUBTOTAL(1,Monate!M86:M97)</f>
        <v>803.58333333333337</v>
      </c>
      <c r="M97" s="21">
        <f>SUBTOTAL(1,Monate!N86:N97)</f>
        <v>2810.25</v>
      </c>
      <c r="N97" s="21">
        <f>SUBTOTAL(1,Monate!O86:O97)</f>
        <v>2983.1666666666665</v>
      </c>
      <c r="O97" s="75">
        <f>SUBTOTAL(1,Monate!P86:P97)/10</f>
        <v>2863.7416666666668</v>
      </c>
      <c r="P97" s="75">
        <f>SUBTOTAL(1,Monate!Q86:Q97)</f>
        <v>1341.9166666666667</v>
      </c>
      <c r="Q97" s="75">
        <f>SUBTOTAL(1,Monate!R86:R97)</f>
        <v>2810.25</v>
      </c>
      <c r="R97" s="202" t="str">
        <f>Jahre!R104</f>
        <v>0 GT</v>
      </c>
    </row>
    <row r="98" spans="1:34" s="200" customFormat="1" ht="12" customHeight="1" x14ac:dyDescent="0.2">
      <c r="A98" s="192">
        <f>Jahre!A105</f>
        <v>42583</v>
      </c>
      <c r="B98" s="50">
        <f>Jahre!B105</f>
        <v>0.74193548387096775</v>
      </c>
      <c r="C98" s="20">
        <f>SUBTOTAL(1,Monate!D87:D98)</f>
        <v>35410.583333333336</v>
      </c>
      <c r="D98" s="21">
        <f>SUBTOTAL(1,Monate!E87:E98)</f>
        <v>231.83333333333334</v>
      </c>
      <c r="E98" s="21">
        <f>SUBTOTAL(1,Monate!F87:F98)</f>
        <v>28424.25</v>
      </c>
      <c r="F98" s="20">
        <f>SUBTOTAL(1,Monate!G87:G98)</f>
        <v>338.25</v>
      </c>
      <c r="G98" s="20">
        <f>SUBTOTAL(1,Monate!H87:H98)</f>
        <v>167.91666666666666</v>
      </c>
      <c r="H98" s="20">
        <f>SUBTOTAL(1,Monate!I87:I98)</f>
        <v>2698.1666666666665</v>
      </c>
      <c r="I98" s="21">
        <f>SUBTOTAL(1,Monate!J87:J98)</f>
        <v>838.5</v>
      </c>
      <c r="J98" s="21">
        <f>SUBTOTAL(1,Monate!K87:K98)</f>
        <v>508.16666666666669</v>
      </c>
      <c r="K98" s="21">
        <f>SUBTOTAL(1,Monate!L87:L98)</f>
        <v>1493.1666666666667</v>
      </c>
      <c r="L98" s="21">
        <f>SUBTOTAL(1,Monate!M87:M98)</f>
        <v>711.08333333333337</v>
      </c>
      <c r="M98" s="21">
        <f>SUBTOTAL(1,Monate!N87:N98)</f>
        <v>2839.8333333333335</v>
      </c>
      <c r="N98" s="21">
        <f>SUBTOTAL(1,Monate!O87:O98)</f>
        <v>3007.75</v>
      </c>
      <c r="O98" s="75">
        <f>SUBTOTAL(1,Monate!P87:P98)/10</f>
        <v>2876.25</v>
      </c>
      <c r="P98" s="75">
        <f>SUBTOTAL(1,Monate!Q87:Q98)</f>
        <v>1346.6666666666667</v>
      </c>
      <c r="Q98" s="75">
        <f>SUBTOTAL(1,Monate!R87:R98)</f>
        <v>2839.8333333333335</v>
      </c>
      <c r="R98" s="202" t="str">
        <f>Jahre!R105</f>
        <v>0 GT</v>
      </c>
    </row>
    <row r="99" spans="1:34" s="200" customFormat="1" ht="12" customHeight="1" x14ac:dyDescent="0.2">
      <c r="A99" s="192">
        <f>Jahre!A106</f>
        <v>42614</v>
      </c>
      <c r="B99" s="50">
        <f>Jahre!B106</f>
        <v>0.73333333333333328</v>
      </c>
      <c r="C99" s="20">
        <f>SUBTOTAL(1,Monate!D88:D99)</f>
        <v>35457</v>
      </c>
      <c r="D99" s="21">
        <f>SUBTOTAL(1,Monate!E88:E99)</f>
        <v>239.66666666666666</v>
      </c>
      <c r="E99" s="21">
        <f>SUBTOTAL(1,Monate!F88:F99)</f>
        <v>28473.333333333332</v>
      </c>
      <c r="F99" s="20">
        <f>SUBTOTAL(1,Monate!G88:G99)</f>
        <v>336.83333333333331</v>
      </c>
      <c r="G99" s="20">
        <f>SUBTOTAL(1,Monate!H88:H99)</f>
        <v>168.33333333333334</v>
      </c>
      <c r="H99" s="20">
        <f>SUBTOTAL(1,Monate!I88:I99)</f>
        <v>2690.8333333333335</v>
      </c>
      <c r="I99" s="21">
        <f>SUBTOTAL(1,Monate!J88:J99)</f>
        <v>832.83333333333337</v>
      </c>
      <c r="J99" s="21">
        <f>SUBTOTAL(1,Monate!K88:K99)</f>
        <v>508.91666666666669</v>
      </c>
      <c r="K99" s="21">
        <f>SUBTOTAL(1,Monate!L88:L99)</f>
        <v>1502.5833333333333</v>
      </c>
      <c r="L99" s="21">
        <f>SUBTOTAL(1,Monate!M88:M99)</f>
        <v>704.25</v>
      </c>
      <c r="M99" s="21">
        <f>SUBTOTAL(1,Monate!N88:N99)</f>
        <v>2844.3333333333335</v>
      </c>
      <c r="N99" s="21">
        <f>SUBTOTAL(1,Monate!O88:O99)</f>
        <v>3012.6666666666665</v>
      </c>
      <c r="O99" s="75">
        <f>SUBTOTAL(1,Monate!P88:P99)/10</f>
        <v>2881.0166666666669</v>
      </c>
      <c r="P99" s="75">
        <f>SUBTOTAL(1,Monate!Q88:Q99)</f>
        <v>1341.75</v>
      </c>
      <c r="Q99" s="75">
        <f>SUBTOTAL(1,Monate!R88:R99)</f>
        <v>2844.3333333333335</v>
      </c>
      <c r="R99" s="202" t="str">
        <f>Jahre!R106</f>
        <v>0 GT</v>
      </c>
    </row>
    <row r="100" spans="1:34" s="200" customFormat="1" ht="12" customHeight="1" x14ac:dyDescent="0.2">
      <c r="A100" s="192">
        <f>Jahre!A107</f>
        <v>42644</v>
      </c>
      <c r="B100" s="50">
        <f>Jahre!B107</f>
        <v>0.64516129032258063</v>
      </c>
      <c r="C100" s="20">
        <f>SUBTOTAL(1,Monate!D89:D100)</f>
        <v>35380.416666666664</v>
      </c>
      <c r="D100" s="21">
        <f>SUBTOTAL(1,Monate!E89:E100)</f>
        <v>243.5</v>
      </c>
      <c r="E100" s="21">
        <f>SUBTOTAL(1,Monate!F89:F100)</f>
        <v>28415.083333333332</v>
      </c>
      <c r="F100" s="20">
        <f>SUBTOTAL(1,Monate!G89:G100)</f>
        <v>336.91666666666669</v>
      </c>
      <c r="G100" s="20">
        <f>SUBTOTAL(1,Monate!H89:H100)</f>
        <v>169.25</v>
      </c>
      <c r="H100" s="20">
        <f>SUBTOTAL(1,Monate!I89:I100)</f>
        <v>2679.1666666666665</v>
      </c>
      <c r="I100" s="21">
        <f>SUBTOTAL(1,Monate!J89:J100)</f>
        <v>822</v>
      </c>
      <c r="J100" s="21">
        <f>SUBTOTAL(1,Monate!K89:K100)</f>
        <v>506.25</v>
      </c>
      <c r="K100" s="21">
        <f>SUBTOTAL(1,Monate!L89:L100)</f>
        <v>1506.3333333333333</v>
      </c>
      <c r="L100" s="21">
        <f>SUBTOTAL(1,Monate!M89:M100)</f>
        <v>702.5</v>
      </c>
      <c r="M100" s="21">
        <f>SUBTOTAL(1,Monate!N89:N100)</f>
        <v>2834.5833333333335</v>
      </c>
      <c r="N100" s="21">
        <f>SUBTOTAL(1,Monate!O89:O100)</f>
        <v>3003.8333333333335</v>
      </c>
      <c r="O100" s="75">
        <f>SUBTOTAL(1,Monate!P89:P100)/10</f>
        <v>2875.2</v>
      </c>
      <c r="P100" s="75">
        <f>SUBTOTAL(1,Monate!Q89:Q100)</f>
        <v>1328.25</v>
      </c>
      <c r="Q100" s="75">
        <f>SUBTOTAL(1,Monate!R89:R100)</f>
        <v>2834.5833333333335</v>
      </c>
      <c r="R100" s="202" t="str">
        <f>Jahre!R107</f>
        <v>7 GT</v>
      </c>
    </row>
    <row r="101" spans="1:34" s="200" customFormat="1" ht="12" customHeight="1" x14ac:dyDescent="0.2">
      <c r="A101" s="192">
        <f>Jahre!A108</f>
        <v>42675</v>
      </c>
      <c r="B101" s="50">
        <f>Jahre!B108</f>
        <v>0.7</v>
      </c>
      <c r="C101" s="20">
        <f>SUBTOTAL(1,Monate!D90:D101)</f>
        <v>35368.916666666664</v>
      </c>
      <c r="D101" s="21">
        <f>SUBTOTAL(1,Monate!E90:E101)</f>
        <v>240</v>
      </c>
      <c r="E101" s="21">
        <f>SUBTOTAL(1,Monate!F90:F101)</f>
        <v>28430.75</v>
      </c>
      <c r="F101" s="20">
        <f>SUBTOTAL(1,Monate!G90:G101)</f>
        <v>335.16666666666669</v>
      </c>
      <c r="G101" s="20">
        <f>SUBTOTAL(1,Monate!H90:H101)</f>
        <v>168.75</v>
      </c>
      <c r="H101" s="20">
        <f>SUBTOTAL(1,Monate!I90:I101)</f>
        <v>2682.6666666666665</v>
      </c>
      <c r="I101" s="21">
        <f>SUBTOTAL(1,Monate!J90:J101)</f>
        <v>824.41666666666663</v>
      </c>
      <c r="J101" s="21">
        <f>SUBTOTAL(1,Monate!K90:K101)</f>
        <v>507.41666666666669</v>
      </c>
      <c r="K101" s="21">
        <f>SUBTOTAL(1,Monate!L90:L101)</f>
        <v>1518.0833333333333</v>
      </c>
      <c r="L101" s="21">
        <f>SUBTOTAL(1,Monate!M90:M101)</f>
        <v>662.33333333333337</v>
      </c>
      <c r="M101" s="21">
        <f>SUBTOTAL(1,Monate!N90:N101)</f>
        <v>2849.9166666666665</v>
      </c>
      <c r="N101" s="21">
        <f>SUBTOTAL(1,Monate!O90:O101)</f>
        <v>3018.6666666666665</v>
      </c>
      <c r="O101" s="75">
        <f>SUBTOTAL(1,Monate!P90:P101)/10</f>
        <v>2876.5916666666667</v>
      </c>
      <c r="P101" s="75">
        <f>SUBTOTAL(1,Monate!Q90:Q101)</f>
        <v>1331.8333333333333</v>
      </c>
      <c r="Q101" s="75">
        <f>SUBTOTAL(1,Monate!R90:R101)</f>
        <v>2849.9166666666665</v>
      </c>
      <c r="R101" s="202" t="str">
        <f>Jahre!R108</f>
        <v>30 GT</v>
      </c>
    </row>
    <row r="102" spans="1:34" s="200" customFormat="1" ht="12" customHeight="1" thickBot="1" x14ac:dyDescent="0.25">
      <c r="A102" s="193">
        <f>Jahre!A109</f>
        <v>42705</v>
      </c>
      <c r="B102" s="61">
        <f>Jahre!B109</f>
        <v>0.70967741935483875</v>
      </c>
      <c r="C102" s="110">
        <f>SUBTOTAL(1,Monate!D91:D102)</f>
        <v>35395</v>
      </c>
      <c r="D102" s="111">
        <f>SUBTOTAL(1,Monate!E91:E102)</f>
        <v>236.33333333333334</v>
      </c>
      <c r="E102" s="111">
        <f>SUBTOTAL(1,Monate!F91:F102)</f>
        <v>28481.25</v>
      </c>
      <c r="F102" s="110">
        <f>SUBTOTAL(1,Monate!G91:G102)</f>
        <v>335.5</v>
      </c>
      <c r="G102" s="110">
        <f>SUBTOTAL(1,Monate!H91:H102)</f>
        <v>168.16666666666666</v>
      </c>
      <c r="H102" s="110">
        <f>SUBTOTAL(1,Monate!I91:I102)</f>
        <v>2688.6666666666665</v>
      </c>
      <c r="I102" s="111">
        <f>SUBTOTAL(1,Monate!J91:J102)</f>
        <v>824.83333333333337</v>
      </c>
      <c r="J102" s="111">
        <f>SUBTOTAL(1,Monate!K91:K102)</f>
        <v>508.33333333333331</v>
      </c>
      <c r="K102" s="111">
        <f>SUBTOTAL(1,Monate!L91:L102)</f>
        <v>1527.1666666666667</v>
      </c>
      <c r="L102" s="111">
        <f>SUBTOTAL(1,Monate!M91:M102)</f>
        <v>625.5</v>
      </c>
      <c r="M102" s="111">
        <f>SUBTOTAL(1,Monate!N91:N102)</f>
        <v>2860.3333333333335</v>
      </c>
      <c r="N102" s="111">
        <f>SUBTOTAL(1,Monate!O91:O102)</f>
        <v>3028.5</v>
      </c>
      <c r="O102" s="101">
        <f>SUBTOTAL(1,Monate!P91:P102)/10</f>
        <v>2881.6750000000002</v>
      </c>
      <c r="P102" s="101">
        <f>SUBTOTAL(1,Monate!Q91:Q102)</f>
        <v>1333.1666666666667</v>
      </c>
      <c r="Q102" s="101">
        <f>SUBTOTAL(1,Monate!R91:R102)</f>
        <v>2860.3333333333335</v>
      </c>
      <c r="R102" s="203" t="str">
        <f>Jahre!R109</f>
        <v>31 GT</v>
      </c>
    </row>
    <row r="103" spans="1:34" s="200" customFormat="1" ht="12" customHeight="1" thickTop="1" x14ac:dyDescent="0.2">
      <c r="A103" s="192">
        <f>Jahre!A111</f>
        <v>42736</v>
      </c>
      <c r="B103" s="50">
        <f>Jahre!B111</f>
        <v>0.67741935483870963</v>
      </c>
      <c r="C103" s="20">
        <f>SUBTOTAL(1,Monate!D92:D103)</f>
        <v>35561.666666666664</v>
      </c>
      <c r="D103" s="21">
        <f>SUBTOTAL(1,Monate!E92:E103)</f>
        <v>235.58333333333334</v>
      </c>
      <c r="E103" s="21">
        <f>SUBTOTAL(1,Monate!F92:F103)</f>
        <v>28648.666666666668</v>
      </c>
      <c r="F103" s="20">
        <f>SUBTOTAL(1,Monate!G92:G103)</f>
        <v>334.33333333333331</v>
      </c>
      <c r="G103" s="20">
        <f>SUBTOTAL(1,Monate!H92:H103)</f>
        <v>164.91666666666666</v>
      </c>
      <c r="H103" s="20">
        <f>SUBTOTAL(1,Monate!I92:I103)</f>
        <v>2708.4166666666665</v>
      </c>
      <c r="I103" s="21">
        <f>SUBTOTAL(1,Monate!J92:J103)</f>
        <v>825.41666666666663</v>
      </c>
      <c r="J103" s="21">
        <f>SUBTOTAL(1,Monate!K92:K103)</f>
        <v>508.25</v>
      </c>
      <c r="K103" s="21">
        <f>SUBTOTAL(1,Monate!L92:L103)</f>
        <v>1537.25</v>
      </c>
      <c r="L103" s="21">
        <f>SUBTOTAL(1,Monate!M92:M103)</f>
        <v>599.58333333333337</v>
      </c>
      <c r="M103" s="21">
        <f>SUBTOTAL(1,Monate!N92:N103)</f>
        <v>2870.9166666666665</v>
      </c>
      <c r="N103" s="21">
        <f>SUBTOTAL(1,Monate!O92:O103)</f>
        <v>3035.8333333333335</v>
      </c>
      <c r="O103" s="74">
        <f>SUBTOTAL(1,Monate!P92:P103)/10</f>
        <v>2898.3</v>
      </c>
      <c r="P103" s="74">
        <f>SUBTOTAL(1,Monate!Q92:Q103)</f>
        <v>1333.6666666666667</v>
      </c>
      <c r="Q103" s="74">
        <f>SUBTOTAL(1,Monate!R92:R103)</f>
        <v>2870.9166666666665</v>
      </c>
      <c r="R103" s="201" t="str">
        <f>Jahre!R111</f>
        <v>31 GT</v>
      </c>
    </row>
    <row r="104" spans="1:34" s="200" customFormat="1" ht="12" customHeight="1" x14ac:dyDescent="0.2">
      <c r="A104" s="192">
        <f>Jahre!A112</f>
        <v>42767</v>
      </c>
      <c r="B104" s="50">
        <f>Jahre!B112</f>
        <v>0.7142857142857143</v>
      </c>
      <c r="C104" s="20">
        <f>SUBTOTAL(1,Monate!D93:D104)</f>
        <v>35618.833333333336</v>
      </c>
      <c r="D104" s="21">
        <f>SUBTOTAL(1,Monate!E93:E104)</f>
        <v>238.08333333333334</v>
      </c>
      <c r="E104" s="21">
        <f>SUBTOTAL(1,Monate!F93:F104)</f>
        <v>28712.166666666668</v>
      </c>
      <c r="F104" s="20">
        <f>SUBTOTAL(1,Monate!G93:G104)</f>
        <v>337.16666666666669</v>
      </c>
      <c r="G104" s="20">
        <f>SUBTOTAL(1,Monate!H93:H104)</f>
        <v>161.83333333333334</v>
      </c>
      <c r="H104" s="20">
        <f>SUBTOTAL(1,Monate!I93:I104)</f>
        <v>2718.75</v>
      </c>
      <c r="I104" s="21">
        <f>SUBTOTAL(1,Monate!J93:J104)</f>
        <v>826.25</v>
      </c>
      <c r="J104" s="21">
        <f>SUBTOTAL(1,Monate!K93:K104)</f>
        <v>507.16666666666669</v>
      </c>
      <c r="K104" s="21">
        <f>SUBTOTAL(1,Monate!L93:L104)</f>
        <v>1547.25</v>
      </c>
      <c r="L104" s="21">
        <f>SUBTOTAL(1,Monate!M93:M104)</f>
        <v>570.91666666666663</v>
      </c>
      <c r="M104" s="21">
        <f>SUBTOTAL(1,Monate!N93:N104)</f>
        <v>2880.6666666666665</v>
      </c>
      <c r="N104" s="21">
        <f>SUBTOTAL(1,Monate!O93:O104)</f>
        <v>3042.5</v>
      </c>
      <c r="O104" s="74">
        <f>SUBTOTAL(1,Monate!P93:P104)/10</f>
        <v>2904.9333333333334</v>
      </c>
      <c r="P104" s="74">
        <f>SUBTOTAL(1,Monate!Q93:Q104)</f>
        <v>1333.4166666666667</v>
      </c>
      <c r="Q104" s="74">
        <f>SUBTOTAL(1,Monate!R93:R104)</f>
        <v>2880.6666666666665</v>
      </c>
      <c r="R104" s="202" t="str">
        <f>Jahre!R112</f>
        <v>28 GT</v>
      </c>
    </row>
    <row r="105" spans="1:34" s="200" customFormat="1" ht="12" customHeight="1" x14ac:dyDescent="0.2">
      <c r="A105" s="192">
        <f>Jahre!A113</f>
        <v>42795</v>
      </c>
      <c r="B105" s="50">
        <f>Jahre!B113</f>
        <v>0.74193548387096775</v>
      </c>
      <c r="C105" s="20">
        <f>SUBTOTAL(1,Monate!D94:D105)</f>
        <v>35570.833333333336</v>
      </c>
      <c r="D105" s="21">
        <f>SUBTOTAL(1,Monate!E94:E105)</f>
        <v>251.91666666666666</v>
      </c>
      <c r="E105" s="21">
        <f>SUBTOTAL(1,Monate!F94:F105)</f>
        <v>28625.5</v>
      </c>
      <c r="F105" s="20">
        <f>SUBTOTAL(1,Monate!G94:G105)</f>
        <v>345.41666666666669</v>
      </c>
      <c r="G105" s="20">
        <f>SUBTOTAL(1,Monate!H94:H105)</f>
        <v>158</v>
      </c>
      <c r="H105" s="20">
        <f>SUBTOTAL(1,Monate!I94:I105)</f>
        <v>2735.9166666666665</v>
      </c>
      <c r="I105" s="21">
        <f>SUBTOTAL(1,Monate!J94:J105)</f>
        <v>834.66666666666663</v>
      </c>
      <c r="J105" s="21">
        <f>SUBTOTAL(1,Monate!K94:K105)</f>
        <v>512.83333333333337</v>
      </c>
      <c r="K105" s="21">
        <f>SUBTOTAL(1,Monate!L94:L105)</f>
        <v>1568</v>
      </c>
      <c r="L105" s="21">
        <f>SUBTOTAL(1,Monate!M94:M105)</f>
        <v>539.58333333333337</v>
      </c>
      <c r="M105" s="21">
        <f>SUBTOTAL(1,Monate!N94:N105)</f>
        <v>2915.5</v>
      </c>
      <c r="N105" s="21">
        <f>SUBTOTAL(1,Monate!O94:O105)</f>
        <v>3073.5</v>
      </c>
      <c r="O105" s="75">
        <f>SUBTOTAL(1,Monate!P94:P105)/10</f>
        <v>2897.0916666666667</v>
      </c>
      <c r="P105" s="75">
        <f>SUBTOTAL(1,Monate!Q94:Q105)</f>
        <v>1347.5</v>
      </c>
      <c r="Q105" s="75">
        <f>SUBTOTAL(1,Monate!R94:R105)</f>
        <v>2915.5</v>
      </c>
      <c r="R105" s="202" t="str">
        <f>Jahre!R113</f>
        <v>31 GT</v>
      </c>
    </row>
    <row r="106" spans="1:34" s="200" customFormat="1" ht="12" customHeight="1" x14ac:dyDescent="0.2">
      <c r="A106" s="192">
        <f>Jahre!A114</f>
        <v>42826</v>
      </c>
      <c r="B106" s="50">
        <f>Jahre!B114</f>
        <v>0.6</v>
      </c>
      <c r="C106" s="20">
        <f>SUBTOTAL(1,Monate!D95:D106)</f>
        <v>35486.583333333336</v>
      </c>
      <c r="D106" s="21">
        <f>SUBTOTAL(1,Monate!E95:E106)</f>
        <v>273</v>
      </c>
      <c r="E106" s="21">
        <f>SUBTOTAL(1,Monate!F95:F106)</f>
        <v>28540.75</v>
      </c>
      <c r="F106" s="20">
        <f>SUBTOTAL(1,Monate!G95:G106)</f>
        <v>361.5</v>
      </c>
      <c r="G106" s="20">
        <f>SUBTOTAL(1,Monate!H95:H106)</f>
        <v>155.41666666666666</v>
      </c>
      <c r="H106" s="20">
        <f>SUBTOTAL(1,Monate!I95:I106)</f>
        <v>2755.1666666666665</v>
      </c>
      <c r="I106" s="21">
        <f>SUBTOTAL(1,Monate!J95:J106)</f>
        <v>828.5</v>
      </c>
      <c r="J106" s="21">
        <f>SUBTOTAL(1,Monate!K95:K106)</f>
        <v>508.16666666666669</v>
      </c>
      <c r="K106" s="21">
        <f>SUBTOTAL(1,Monate!L95:L106)</f>
        <v>1557.75</v>
      </c>
      <c r="L106" s="21">
        <f>SUBTOTAL(1,Monate!M95:M106)</f>
        <v>507.08333333333331</v>
      </c>
      <c r="M106" s="21">
        <f>SUBTOTAL(1,Monate!N95:N106)</f>
        <v>2894.4166666666665</v>
      </c>
      <c r="N106" s="21">
        <f>SUBTOTAL(1,Monate!O95:O106)</f>
        <v>3049.8333333333335</v>
      </c>
      <c r="O106" s="75">
        <f>SUBTOTAL(1,Monate!P95:P106)/10</f>
        <v>2890.2249999999999</v>
      </c>
      <c r="P106" s="75">
        <f>SUBTOTAL(1,Monate!Q95:Q106)</f>
        <v>1336.6666666666667</v>
      </c>
      <c r="Q106" s="75">
        <f>SUBTOTAL(1,Monate!R95:R106)</f>
        <v>2894.4166666666665</v>
      </c>
      <c r="R106" s="202" t="str">
        <f>Jahre!R114</f>
        <v>30 GT</v>
      </c>
    </row>
    <row r="107" spans="1:34" s="200" customFormat="1" ht="12" customHeight="1" x14ac:dyDescent="0.2">
      <c r="A107" s="192">
        <f>Jahre!A115</f>
        <v>42856</v>
      </c>
      <c r="B107" s="50">
        <f>Jahre!B115</f>
        <v>0.67741935483870963</v>
      </c>
      <c r="C107" s="20">
        <f>SUBTOTAL(1,Monate!D96:D107)</f>
        <v>35333.333333333336</v>
      </c>
      <c r="D107" s="21">
        <f>SUBTOTAL(1,Monate!E96:E107)</f>
        <v>273.58333333333331</v>
      </c>
      <c r="E107" s="21">
        <f>SUBTOTAL(1,Monate!F96:F107)</f>
        <v>28451.416666666668</v>
      </c>
      <c r="F107" s="20">
        <f>SUBTOTAL(1,Monate!G96:G107)</f>
        <v>354.08333333333331</v>
      </c>
      <c r="G107" s="20">
        <f>SUBTOTAL(1,Monate!H96:H107)</f>
        <v>154.08333333333334</v>
      </c>
      <c r="H107" s="20">
        <f>SUBTOTAL(1,Monate!I96:I107)</f>
        <v>2758.0833333333335</v>
      </c>
      <c r="I107" s="21">
        <f>SUBTOTAL(1,Monate!J96:J107)</f>
        <v>833.91666666666663</v>
      </c>
      <c r="J107" s="21">
        <f>SUBTOTAL(1,Monate!K96:K107)</f>
        <v>510.33333333333331</v>
      </c>
      <c r="K107" s="21">
        <f>SUBTOTAL(1,Monate!L96:L107)</f>
        <v>1575.4166666666667</v>
      </c>
      <c r="L107" s="21">
        <f>SUBTOTAL(1,Monate!M96:M107)</f>
        <v>423.41666666666669</v>
      </c>
      <c r="M107" s="21">
        <f>SUBTOTAL(1,Monate!N96:N107)</f>
        <v>2919.6666666666665</v>
      </c>
      <c r="N107" s="21">
        <f>SUBTOTAL(1,Monate!O96:O107)</f>
        <v>3073.75</v>
      </c>
      <c r="O107" s="75">
        <f>SUBTOTAL(1,Monate!P96:P107)/10</f>
        <v>2880.55</v>
      </c>
      <c r="P107" s="75">
        <f>SUBTOTAL(1,Monate!Q96:Q107)</f>
        <v>1344.25</v>
      </c>
      <c r="Q107" s="75">
        <f>SUBTOTAL(1,Monate!R96:R107)</f>
        <v>2919.6666666666665</v>
      </c>
      <c r="R107" s="202" t="str">
        <f>Jahre!R115</f>
        <v>31 GT</v>
      </c>
    </row>
    <row r="108" spans="1:34" s="200" customFormat="1" ht="12" customHeight="1" x14ac:dyDescent="0.2">
      <c r="A108" s="192">
        <f>Jahre!A116</f>
        <v>42887</v>
      </c>
      <c r="B108" s="50">
        <f>Jahre!B116</f>
        <v>0.66666666666666663</v>
      </c>
      <c r="C108" s="20">
        <f>SUBTOTAL(1,Monate!D97:D108)</f>
        <v>35368.166666666664</v>
      </c>
      <c r="D108" s="21">
        <f>SUBTOTAL(1,Monate!E97:E108)</f>
        <v>295.16666666666669</v>
      </c>
      <c r="E108" s="21">
        <f>SUBTOTAL(1,Monate!F97:F108)</f>
        <v>28540.75</v>
      </c>
      <c r="F108" s="20">
        <f>SUBTOTAL(1,Monate!G97:G108)</f>
        <v>367.16666666666669</v>
      </c>
      <c r="G108" s="20">
        <f>SUBTOTAL(1,Monate!H97:H108)</f>
        <v>154.08333333333334</v>
      </c>
      <c r="H108" s="20">
        <f>SUBTOTAL(1,Monate!I97:I108)</f>
        <v>2766.4166666666665</v>
      </c>
      <c r="I108" s="21">
        <f>SUBTOTAL(1,Monate!J97:J108)</f>
        <v>833.91666666666663</v>
      </c>
      <c r="J108" s="21">
        <f>SUBTOTAL(1,Monate!K97:K108)</f>
        <v>509.58333333333331</v>
      </c>
      <c r="K108" s="21">
        <f>SUBTOTAL(1,Monate!L97:L108)</f>
        <v>1578</v>
      </c>
      <c r="L108" s="21">
        <f>SUBTOTAL(1,Monate!M97:M108)</f>
        <v>324.08333333333331</v>
      </c>
      <c r="M108" s="21">
        <f>SUBTOTAL(1,Monate!N97:N108)</f>
        <v>2921.5</v>
      </c>
      <c r="N108" s="21">
        <f>SUBTOTAL(1,Monate!O97:O108)</f>
        <v>3075.5833333333335</v>
      </c>
      <c r="O108" s="75">
        <f>SUBTOTAL(1,Monate!P97:P108)/10</f>
        <v>2890.791666666667</v>
      </c>
      <c r="P108" s="75">
        <f>SUBTOTAL(1,Monate!Q97:Q108)</f>
        <v>1343.5</v>
      </c>
      <c r="Q108" s="75">
        <f>SUBTOTAL(1,Monate!R97:R108)</f>
        <v>2921.5</v>
      </c>
      <c r="R108" s="202" t="str">
        <f>Jahre!R116</f>
        <v>30 GT</v>
      </c>
    </row>
    <row r="109" spans="1:34" s="200" customFormat="1" ht="12" customHeight="1" x14ac:dyDescent="0.2">
      <c r="A109" s="192">
        <f>Jahre!A117</f>
        <v>42917</v>
      </c>
      <c r="B109" s="50">
        <f>Jahre!B117</f>
        <v>0.67741935483870963</v>
      </c>
      <c r="C109" s="20">
        <f>SUBTOTAL(1,Monate!D98:D109)</f>
        <v>35455.5</v>
      </c>
      <c r="D109" s="21">
        <f>SUBTOTAL(1,Monate!E98:E109)</f>
        <v>302.83333333333331</v>
      </c>
      <c r="E109" s="21">
        <f>SUBTOTAL(1,Monate!F98:F109)</f>
        <v>28694.5</v>
      </c>
      <c r="F109" s="20">
        <f>SUBTOTAL(1,Monate!G98:G109)</f>
        <v>370.58333333333331</v>
      </c>
      <c r="G109" s="20">
        <f>SUBTOTAL(1,Monate!H98:H109)</f>
        <v>154.25</v>
      </c>
      <c r="H109" s="20">
        <f>SUBTOTAL(1,Monate!I98:I109)</f>
        <v>2780.25</v>
      </c>
      <c r="I109" s="21">
        <f>SUBTOTAL(1,Monate!J98:J109)</f>
        <v>845.91666666666663</v>
      </c>
      <c r="J109" s="21">
        <f>SUBTOTAL(1,Monate!K98:K109)</f>
        <v>513</v>
      </c>
      <c r="K109" s="21">
        <f>SUBTOTAL(1,Monate!L98:L109)</f>
        <v>1586</v>
      </c>
      <c r="L109" s="21">
        <f>SUBTOTAL(1,Monate!M98:M109)</f>
        <v>208.83333333333334</v>
      </c>
      <c r="M109" s="21">
        <f>SUBTOTAL(1,Monate!N98:N109)</f>
        <v>2944.9166666666665</v>
      </c>
      <c r="N109" s="21">
        <f>SUBTOTAL(1,Monate!O98:O109)</f>
        <v>3099.1666666666665</v>
      </c>
      <c r="O109" s="75">
        <f>SUBTOTAL(1,Monate!P98:P109)/10</f>
        <v>2906.5083333333332</v>
      </c>
      <c r="P109" s="75">
        <f>SUBTOTAL(1,Monate!Q98:Q109)</f>
        <v>1358.9166666666667</v>
      </c>
      <c r="Q109" s="75">
        <f>SUBTOTAL(1,Monate!R98:R109)</f>
        <v>2944.9166666666665</v>
      </c>
      <c r="R109" s="202" t="str">
        <f>Jahre!R117</f>
        <v>31 GT</v>
      </c>
    </row>
    <row r="110" spans="1:34" s="200" customFormat="1" ht="12" customHeight="1" x14ac:dyDescent="0.2">
      <c r="A110" s="192">
        <f>Jahre!A118</f>
        <v>42948</v>
      </c>
      <c r="B110" s="50">
        <f>Jahre!B118</f>
        <v>0.74193548387096775</v>
      </c>
      <c r="C110" s="20">
        <f>SUBTOTAL(1,Monate!D99:D110)</f>
        <v>35502.416666666664</v>
      </c>
      <c r="D110" s="21">
        <f>SUBTOTAL(1,Monate!E99:E110)</f>
        <v>307.41666666666669</v>
      </c>
      <c r="E110" s="21">
        <f>SUBTOTAL(1,Monate!F99:F110)</f>
        <v>28755.25</v>
      </c>
      <c r="F110" s="20">
        <f>SUBTOTAL(1,Monate!G99:G110)</f>
        <v>374.66666666666669</v>
      </c>
      <c r="G110" s="20">
        <f>SUBTOTAL(1,Monate!H99:H110)</f>
        <v>153.5</v>
      </c>
      <c r="H110" s="20">
        <f>SUBTOTAL(1,Monate!I99:I110)</f>
        <v>2795.6666666666665</v>
      </c>
      <c r="I110" s="21">
        <f>SUBTOTAL(1,Monate!J99:J110)</f>
        <v>857.75</v>
      </c>
      <c r="J110" s="21">
        <f>SUBTOTAL(1,Monate!K99:K110)</f>
        <v>517.5</v>
      </c>
      <c r="K110" s="21">
        <f>SUBTOTAL(1,Monate!L99:L110)</f>
        <v>1596.1666666666667</v>
      </c>
      <c r="L110" s="21">
        <f>SUBTOTAL(1,Monate!M99:M110)</f>
        <v>145.08333333333334</v>
      </c>
      <c r="M110" s="21">
        <f>SUBTOTAL(1,Monate!N99:N110)</f>
        <v>2971.4166666666665</v>
      </c>
      <c r="N110" s="21">
        <f>SUBTOTAL(1,Monate!O99:O110)</f>
        <v>3124.9166666666665</v>
      </c>
      <c r="O110" s="75">
        <f>SUBTOTAL(1,Monate!P99:P110)/10</f>
        <v>2912.9916666666668</v>
      </c>
      <c r="P110" s="75">
        <f>SUBTOTAL(1,Monate!Q99:Q110)</f>
        <v>1375.25</v>
      </c>
      <c r="Q110" s="75">
        <f>SUBTOTAL(1,Monate!R99:R110)</f>
        <v>2971.4166666666665</v>
      </c>
      <c r="R110" s="202" t="str">
        <f>Jahre!R118</f>
        <v>31 GT</v>
      </c>
    </row>
    <row r="111" spans="1:34" s="200" customFormat="1" ht="12" customHeight="1" x14ac:dyDescent="0.2">
      <c r="A111" s="192">
        <f>Jahre!A119</f>
        <v>42979</v>
      </c>
      <c r="B111" s="50">
        <f>Jahre!B119</f>
        <v>0.7</v>
      </c>
      <c r="C111" s="20">
        <f>SUBTOTAL(1,Monate!D100:D111)</f>
        <v>35524.666666666664</v>
      </c>
      <c r="D111" s="21">
        <f>SUBTOTAL(1,Monate!E100:E111)</f>
        <v>299.08333333333331</v>
      </c>
      <c r="E111" s="21">
        <f>SUBTOTAL(1,Monate!F100:F111)</f>
        <v>28793.666666666668</v>
      </c>
      <c r="F111" s="20">
        <f>SUBTOTAL(1,Monate!G100:G111)</f>
        <v>378.16666666666669</v>
      </c>
      <c r="G111" s="20">
        <f>SUBTOTAL(1,Monate!H100:H111)</f>
        <v>152.91666666666666</v>
      </c>
      <c r="H111" s="20">
        <f>SUBTOTAL(1,Monate!I100:I111)</f>
        <v>2839.4166666666665</v>
      </c>
      <c r="I111" s="21">
        <f>SUBTOTAL(1,Monate!J100:J111)</f>
        <v>857.41666666666663</v>
      </c>
      <c r="J111" s="21">
        <f>SUBTOTAL(1,Monate!K100:K111)</f>
        <v>519.58333333333337</v>
      </c>
      <c r="K111" s="21">
        <f>SUBTOTAL(1,Monate!L100:L111)</f>
        <v>1601.9166666666667</v>
      </c>
      <c r="L111" s="21">
        <f>SUBTOTAL(1,Monate!M100:M111)</f>
        <v>83</v>
      </c>
      <c r="M111" s="21">
        <f>SUBTOTAL(1,Monate!N100:N111)</f>
        <v>2978.9166666666665</v>
      </c>
      <c r="N111" s="21">
        <f>SUBTOTAL(1,Monate!O100:O111)</f>
        <v>3131.8333333333335</v>
      </c>
      <c r="O111" s="75">
        <f>SUBTOTAL(1,Monate!P100:P111)/10</f>
        <v>2917.1833333333334</v>
      </c>
      <c r="P111" s="75">
        <f>SUBTOTAL(1,Monate!Q100:Q111)</f>
        <v>1377</v>
      </c>
      <c r="Q111" s="75">
        <f>SUBTOTAL(1,Monate!R100:R111)</f>
        <v>2978.9166666666665</v>
      </c>
      <c r="R111" s="202" t="str">
        <f>Jahre!R119</f>
        <v>30 GT</v>
      </c>
      <c r="T111"/>
      <c r="U111"/>
      <c r="V111"/>
      <c r="W111"/>
    </row>
    <row r="112" spans="1:34" s="200" customFormat="1" ht="12" customHeight="1" x14ac:dyDescent="0.2">
      <c r="A112" s="192">
        <f>Jahre!A120</f>
        <v>43009</v>
      </c>
      <c r="B112" s="50">
        <f>Jahre!B120</f>
        <v>0.67741935483870963</v>
      </c>
      <c r="C112" s="20">
        <f>SUBTOTAL(1,Monate!D101:D112)</f>
        <v>35634.166666666664</v>
      </c>
      <c r="D112" s="21">
        <f>SUBTOTAL(1,Monate!E101:E112)</f>
        <v>299.58333333333331</v>
      </c>
      <c r="E112" s="21">
        <f>SUBTOTAL(1,Monate!F101:F112)</f>
        <v>28888.75</v>
      </c>
      <c r="F112" s="20">
        <f>SUBTOTAL(1,Monate!G101:G112)</f>
        <v>378.5</v>
      </c>
      <c r="G112" s="20">
        <f>SUBTOTAL(1,Monate!H101:H112)</f>
        <v>151.33333333333334</v>
      </c>
      <c r="H112" s="20">
        <f>SUBTOTAL(1,Monate!I101:I112)</f>
        <v>2890.8333333333335</v>
      </c>
      <c r="I112" s="21">
        <f>SUBTOTAL(1,Monate!J101:J112)</f>
        <v>853.41666666666663</v>
      </c>
      <c r="J112" s="21">
        <f>SUBTOTAL(1,Monate!K101:K112)</f>
        <v>521.08333333333337</v>
      </c>
      <c r="K112" s="21">
        <f>SUBTOTAL(1,Monate!L101:L112)</f>
        <v>1612.8333333333333</v>
      </c>
      <c r="L112" s="21">
        <f>SUBTOTAL(1,Monate!M101:M112)</f>
        <v>38.333333333333336</v>
      </c>
      <c r="M112" s="21">
        <f>SUBTOTAL(1,Monate!N101:N112)</f>
        <v>2987.3333333333335</v>
      </c>
      <c r="N112" s="21">
        <f>SUBTOTAL(1,Monate!O101:O112)</f>
        <v>3138.6666666666665</v>
      </c>
      <c r="O112" s="75">
        <f>SUBTOTAL(1,Monate!P101:P112)/10</f>
        <v>2926.7249999999999</v>
      </c>
      <c r="P112" s="75">
        <f>SUBTOTAL(1,Monate!Q101:Q112)</f>
        <v>1374.5</v>
      </c>
      <c r="Q112" s="75">
        <f>SUBTOTAL(1,Monate!R101:R112)</f>
        <v>2987.3333333333335</v>
      </c>
      <c r="R112" s="202" t="str">
        <f>Jahre!R120</f>
        <v>31 GT</v>
      </c>
      <c r="T112"/>
      <c r="U112"/>
      <c r="V112"/>
      <c r="W112"/>
      <c r="X112"/>
      <c r="Y112"/>
      <c r="Z112"/>
      <c r="AA112"/>
      <c r="AB112"/>
      <c r="AC112"/>
      <c r="AD112"/>
      <c r="AE112"/>
      <c r="AF112"/>
      <c r="AG112"/>
      <c r="AH112"/>
    </row>
    <row r="113" spans="1:34" s="200" customFormat="1" ht="12" customHeight="1" x14ac:dyDescent="0.2">
      <c r="A113" s="192">
        <f>Jahre!A121</f>
        <v>43040</v>
      </c>
      <c r="B113" s="50">
        <f>Jahre!B121</f>
        <v>0.7</v>
      </c>
      <c r="C113" s="20">
        <f>SUBTOTAL(1,Monate!D102:D113)</f>
        <v>35659.333333333336</v>
      </c>
      <c r="D113" s="21">
        <f>SUBTOTAL(1,Monate!E102:E113)</f>
        <v>300.16666666666669</v>
      </c>
      <c r="E113" s="21">
        <f>SUBTOTAL(1,Monate!F102:F113)</f>
        <v>28869.083333333332</v>
      </c>
      <c r="F113" s="20">
        <f>SUBTOTAL(1,Monate!G102:G113)</f>
        <v>380.16666666666669</v>
      </c>
      <c r="G113" s="20">
        <f>SUBTOTAL(1,Monate!H102:H113)</f>
        <v>151.33333333333334</v>
      </c>
      <c r="H113" s="20">
        <f>SUBTOTAL(1,Monate!I102:I113)</f>
        <v>2927.3333333333335</v>
      </c>
      <c r="I113" s="21">
        <f>SUBTOTAL(1,Monate!J102:J113)</f>
        <v>844.58333333333337</v>
      </c>
      <c r="J113" s="21">
        <f>SUBTOTAL(1,Monate!K102:K113)</f>
        <v>523.25</v>
      </c>
      <c r="K113" s="21">
        <f>SUBTOTAL(1,Monate!L102:L113)</f>
        <v>1625.4166666666667</v>
      </c>
      <c r="L113" s="21">
        <f>SUBTOTAL(1,Monate!M102:M113)</f>
        <v>38.25</v>
      </c>
      <c r="M113" s="21">
        <f>SUBTOTAL(1,Monate!N102:N113)</f>
        <v>2993.25</v>
      </c>
      <c r="N113" s="21">
        <f>SUBTOTAL(1,Monate!O102:O113)</f>
        <v>3144.5833333333335</v>
      </c>
      <c r="O113" s="75">
        <f>SUBTOTAL(1,Monate!P102:P113)/10</f>
        <v>2924.9250000000002</v>
      </c>
      <c r="P113" s="75">
        <f>SUBTOTAL(1,Monate!Q102:Q113)</f>
        <v>1367.8333333333333</v>
      </c>
      <c r="Q113" s="75">
        <f>SUBTOTAL(1,Monate!R102:R113)</f>
        <v>2993.25</v>
      </c>
      <c r="R113" s="202" t="str">
        <f>Jahre!R121</f>
        <v>30 GT</v>
      </c>
      <c r="T113"/>
      <c r="U113"/>
      <c r="V113"/>
      <c r="W113"/>
      <c r="X113"/>
      <c r="Y113"/>
      <c r="Z113"/>
      <c r="AA113"/>
      <c r="AB113"/>
      <c r="AC113"/>
      <c r="AD113"/>
      <c r="AE113"/>
      <c r="AF113"/>
      <c r="AG113"/>
      <c r="AH113"/>
    </row>
    <row r="114" spans="1:34" s="200" customFormat="1" ht="12" customHeight="1" thickBot="1" x14ac:dyDescent="0.25">
      <c r="A114" s="193">
        <f>Jahre!A122</f>
        <v>43070</v>
      </c>
      <c r="B114" s="61">
        <f>Jahre!B122</f>
        <v>0.61290322580645162</v>
      </c>
      <c r="C114" s="110">
        <f>SUBTOTAL(1,Monate!D103:D114)</f>
        <v>35679.583333333336</v>
      </c>
      <c r="D114" s="111">
        <f>SUBTOTAL(1,Monate!E103:E114)</f>
        <v>299.75</v>
      </c>
      <c r="E114" s="111">
        <f>SUBTOTAL(1,Monate!F103:F114)</f>
        <v>28883</v>
      </c>
      <c r="F114" s="110">
        <f>SUBTOTAL(1,Monate!G103:G114)</f>
        <v>377.5</v>
      </c>
      <c r="G114" s="110">
        <f>SUBTOTAL(1,Monate!H103:H114)</f>
        <v>152.16666666666666</v>
      </c>
      <c r="H114" s="110">
        <f>SUBTOTAL(1,Monate!I103:I114)</f>
        <v>2959.1666666666665</v>
      </c>
      <c r="I114" s="111">
        <f>SUBTOTAL(1,Monate!J103:J114)</f>
        <v>831.83333333333337</v>
      </c>
      <c r="J114" s="111">
        <f>SUBTOTAL(1,Monate!K103:K114)</f>
        <v>520.08333333333337</v>
      </c>
      <c r="K114" s="111">
        <f>SUBTOTAL(1,Monate!L103:L114)</f>
        <v>1617.5833333333333</v>
      </c>
      <c r="L114" s="111">
        <f>SUBTOTAL(1,Monate!M103:M114)</f>
        <v>38.666666666666664</v>
      </c>
      <c r="M114" s="111">
        <f>SUBTOTAL(1,Monate!N103:N114)</f>
        <v>2969.5</v>
      </c>
      <c r="N114" s="111">
        <f>SUBTOTAL(1,Monate!O103:O114)</f>
        <v>3121.6666666666665</v>
      </c>
      <c r="O114" s="101">
        <f>SUBTOTAL(1,Monate!P103:P114)/10</f>
        <v>2926.05</v>
      </c>
      <c r="P114" s="101">
        <f>SUBTOTAL(1,Monate!Q103:Q114)</f>
        <v>1351.9166666666667</v>
      </c>
      <c r="Q114" s="101">
        <f>SUBTOTAL(1,Monate!R103:R114)</f>
        <v>2969.5</v>
      </c>
      <c r="R114" s="204" t="str">
        <f>Jahre!R122</f>
        <v>31 GT</v>
      </c>
      <c r="T114"/>
      <c r="U114"/>
      <c r="V114"/>
      <c r="W114"/>
      <c r="X114"/>
      <c r="Y114"/>
      <c r="Z114"/>
      <c r="AA114"/>
      <c r="AB114"/>
      <c r="AC114"/>
      <c r="AD114"/>
      <c r="AE114"/>
      <c r="AF114"/>
      <c r="AG114"/>
      <c r="AH114"/>
    </row>
    <row r="115" spans="1:34" s="200" customFormat="1" ht="12" customHeight="1" thickTop="1" x14ac:dyDescent="0.2">
      <c r="A115" s="192">
        <f>Jahre!A124</f>
        <v>43101</v>
      </c>
      <c r="B115" s="54">
        <f>Jahre!B124</f>
        <v>0.70967741935483875</v>
      </c>
      <c r="C115" s="20">
        <f>SUBTOTAL(1,Monate!D104:D115)</f>
        <v>35813.916666666664</v>
      </c>
      <c r="D115" s="21">
        <f>SUBTOTAL(1,Monate!E104:E115)</f>
        <v>302.91666666666669</v>
      </c>
      <c r="E115" s="21">
        <f>SUBTOTAL(1,Monate!F104:F115)</f>
        <v>28950.583333333332</v>
      </c>
      <c r="F115" s="20">
        <f>SUBTOTAL(1,Monate!G104:G115)</f>
        <v>381.16666666666669</v>
      </c>
      <c r="G115" s="20">
        <f>SUBTOTAL(1,Monate!H104:H115)</f>
        <v>152.41666666666666</v>
      </c>
      <c r="H115" s="20">
        <f>SUBTOTAL(1,Monate!I104:I115)</f>
        <v>2996.25</v>
      </c>
      <c r="I115" s="21">
        <f>SUBTOTAL(1,Monate!J104:J115)</f>
        <v>831.16666666666663</v>
      </c>
      <c r="J115" s="21">
        <f>SUBTOTAL(1,Monate!K104:K115)</f>
        <v>525.66666666666663</v>
      </c>
      <c r="K115" s="21">
        <f>SUBTOTAL(1,Monate!L104:L115)</f>
        <v>1636.5</v>
      </c>
      <c r="L115" s="21">
        <f>SUBTOTAL(1,Monate!M104:M115)</f>
        <v>37.333333333333336</v>
      </c>
      <c r="M115" s="21">
        <f>SUBTOTAL(1,Monate!N104:N115)</f>
        <v>2993.3333333333335</v>
      </c>
      <c r="N115" s="21">
        <f>SUBTOTAL(1,Monate!O104:O115)</f>
        <v>3145.75</v>
      </c>
      <c r="O115" s="75">
        <f>SUBTOTAL(1,Monate!P104:P115)/10</f>
        <v>2933.1750000000002</v>
      </c>
      <c r="P115" s="75">
        <f>SUBTOTAL(1,Monate!Q104:Q115)</f>
        <v>1356.8333333333333</v>
      </c>
      <c r="Q115" s="75">
        <f>SUBTOTAL(1,Monate!R104:R115)</f>
        <v>2993.3333333333335</v>
      </c>
      <c r="R115" s="202" t="str">
        <f>Jahre!R124</f>
        <v>31 GT</v>
      </c>
      <c r="T115"/>
      <c r="U115"/>
      <c r="V115"/>
      <c r="W115"/>
      <c r="X115"/>
      <c r="Y115"/>
      <c r="Z115"/>
      <c r="AA115"/>
      <c r="AB115"/>
      <c r="AC115"/>
      <c r="AD115"/>
      <c r="AE115"/>
      <c r="AF115"/>
      <c r="AG115"/>
      <c r="AH115"/>
    </row>
    <row r="116" spans="1:34" s="200" customFormat="1" ht="12" customHeight="1" x14ac:dyDescent="0.2">
      <c r="A116" s="192">
        <f>Jahre!A125</f>
        <v>43132</v>
      </c>
      <c r="B116" s="50">
        <f>Jahre!B125</f>
        <v>0.7142857142857143</v>
      </c>
      <c r="C116" s="20">
        <f>SUBTOTAL(1,Monate!D105:D116)</f>
        <v>35839.833333333336</v>
      </c>
      <c r="D116" s="21">
        <f>SUBTOTAL(1,Monate!E105:E116)</f>
        <v>301.25</v>
      </c>
      <c r="E116" s="21">
        <f>SUBTOTAL(1,Monate!F105:F116)</f>
        <v>28950.5</v>
      </c>
      <c r="F116" s="20">
        <f>SUBTOTAL(1,Monate!G105:G116)</f>
        <v>379.75</v>
      </c>
      <c r="G116" s="20">
        <f>SUBTOTAL(1,Monate!H105:H116)</f>
        <v>152.83333333333334</v>
      </c>
      <c r="H116" s="20">
        <f>SUBTOTAL(1,Monate!I105:I116)</f>
        <v>3030.3333333333335</v>
      </c>
      <c r="I116" s="21">
        <f>SUBTOTAL(1,Monate!J105:J116)</f>
        <v>821.91666666666663</v>
      </c>
      <c r="J116" s="21">
        <f>SUBTOTAL(1,Monate!K105:K116)</f>
        <v>526.41666666666663</v>
      </c>
      <c r="K116" s="21">
        <f>SUBTOTAL(1,Monate!L105:L116)</f>
        <v>1639.75</v>
      </c>
      <c r="L116" s="21">
        <f>SUBTOTAL(1,Monate!M105:M116)</f>
        <v>37.25</v>
      </c>
      <c r="M116" s="21">
        <f>SUBTOTAL(1,Monate!N105:N116)</f>
        <v>2988.0833333333335</v>
      </c>
      <c r="N116" s="21">
        <f>SUBTOTAL(1,Monate!O105:O116)</f>
        <v>3140.9166666666665</v>
      </c>
      <c r="O116" s="75">
        <f>SUBTOTAL(1,Monate!P105:P116)/10</f>
        <v>2933.0250000000001</v>
      </c>
      <c r="P116" s="75">
        <f>SUBTOTAL(1,Monate!Q105:Q116)</f>
        <v>1348.3333333333333</v>
      </c>
      <c r="Q116" s="75">
        <f>SUBTOTAL(1,Monate!R105:R116)</f>
        <v>2988.0833333333335</v>
      </c>
      <c r="R116" s="202" t="str">
        <f>Jahre!R125</f>
        <v>28 GT</v>
      </c>
      <c r="T116"/>
      <c r="U116"/>
      <c r="V116"/>
      <c r="W116"/>
      <c r="X116"/>
      <c r="Y116"/>
      <c r="Z116"/>
      <c r="AA116"/>
      <c r="AB116"/>
      <c r="AC116"/>
      <c r="AD116"/>
      <c r="AE116"/>
      <c r="AF116"/>
      <c r="AG116"/>
      <c r="AH116"/>
    </row>
    <row r="117" spans="1:34" s="200" customFormat="1" ht="12" customHeight="1" x14ac:dyDescent="0.2">
      <c r="A117" s="192">
        <f>Jahre!A126</f>
        <v>43160</v>
      </c>
      <c r="B117" s="50">
        <f>Jahre!B126</f>
        <v>0.67741935483870963</v>
      </c>
      <c r="C117" s="20">
        <f>SUBTOTAL(1,Monate!D106:D117)</f>
        <v>35900.166666666664</v>
      </c>
      <c r="D117" s="21">
        <f>SUBTOTAL(1,Monate!E106:E117)</f>
        <v>293.08333333333331</v>
      </c>
      <c r="E117" s="21">
        <f>SUBTOTAL(1,Monate!F106:F117)</f>
        <v>28986.416666666668</v>
      </c>
      <c r="F117" s="20">
        <f>SUBTOTAL(1,Monate!G106:G117)</f>
        <v>378.58333333333331</v>
      </c>
      <c r="G117" s="20">
        <f>SUBTOTAL(1,Monate!H106:H117)</f>
        <v>182.16666666666666</v>
      </c>
      <c r="H117" s="20">
        <f>SUBTOTAL(1,Monate!I106:I117)</f>
        <v>3058.4166666666665</v>
      </c>
      <c r="I117" s="21">
        <f>SUBTOTAL(1,Monate!J106:J117)</f>
        <v>807.41666666666663</v>
      </c>
      <c r="J117" s="21">
        <f>SUBTOTAL(1,Monate!K106:K117)</f>
        <v>522.33333333333337</v>
      </c>
      <c r="K117" s="21">
        <f>SUBTOTAL(1,Monate!L106:L117)</f>
        <v>1635.4166666666667</v>
      </c>
      <c r="L117" s="21">
        <f>SUBTOTAL(1,Monate!M106:M117)</f>
        <v>36.583333333333336</v>
      </c>
      <c r="M117" s="21">
        <f>SUBTOTAL(1,Monate!N106:N117)</f>
        <v>2965.1666666666665</v>
      </c>
      <c r="N117" s="21">
        <f>SUBTOTAL(1,Monate!O106:O117)</f>
        <v>3147.3333333333335</v>
      </c>
      <c r="O117" s="75">
        <f>SUBTOTAL(1,Monate!P106:P117)/10</f>
        <v>2936.5</v>
      </c>
      <c r="P117" s="75">
        <f>SUBTOTAL(1,Monate!Q106:Q117)</f>
        <v>1329.75</v>
      </c>
      <c r="Q117" s="75">
        <f>SUBTOTAL(1,Monate!R106:R117)</f>
        <v>2965.1666666666665</v>
      </c>
      <c r="R117" s="202" t="str">
        <f>Jahre!R126</f>
        <v>31 GT</v>
      </c>
      <c r="T117"/>
      <c r="U117"/>
      <c r="V117"/>
      <c r="W117"/>
      <c r="X117"/>
      <c r="Y117"/>
      <c r="Z117"/>
      <c r="AA117"/>
      <c r="AB117"/>
      <c r="AC117"/>
      <c r="AD117"/>
      <c r="AE117"/>
      <c r="AF117"/>
      <c r="AG117"/>
      <c r="AH117"/>
    </row>
    <row r="118" spans="1:34" s="200" customFormat="1" ht="12" customHeight="1" x14ac:dyDescent="0.2">
      <c r="A118" s="192">
        <f>Jahre!A127</f>
        <v>43191</v>
      </c>
      <c r="B118" s="50">
        <f>Jahre!B127</f>
        <v>0.66666666666666663</v>
      </c>
      <c r="C118" s="20">
        <f>SUBTOTAL(1,Monate!D107:D118)</f>
        <v>35996.5</v>
      </c>
      <c r="D118" s="21">
        <f>SUBTOTAL(1,Monate!E107:E118)</f>
        <v>306.16666666666669</v>
      </c>
      <c r="E118" s="21">
        <f>SUBTOTAL(1,Monate!F107:F118)</f>
        <v>28992</v>
      </c>
      <c r="F118" s="20">
        <f>SUBTOTAL(1,Monate!G107:G118)</f>
        <v>378.41666666666669</v>
      </c>
      <c r="G118" s="20">
        <f>SUBTOTAL(1,Monate!H107:H118)</f>
        <v>211.33333333333334</v>
      </c>
      <c r="H118" s="20">
        <f>SUBTOTAL(1,Monate!I107:I118)</f>
        <v>3091.3333333333335</v>
      </c>
      <c r="I118" s="21">
        <f>SUBTOTAL(1,Monate!J107:J118)</f>
        <v>800.25</v>
      </c>
      <c r="J118" s="21">
        <f>SUBTOTAL(1,Monate!K107:K118)</f>
        <v>527.41666666666663</v>
      </c>
      <c r="K118" s="21">
        <f>SUBTOTAL(1,Monate!L107:L118)</f>
        <v>1652.6666666666667</v>
      </c>
      <c r="L118" s="21">
        <f>SUBTOTAL(1,Monate!M107:M118)</f>
        <v>37.25</v>
      </c>
      <c r="M118" s="21">
        <f>SUBTOTAL(1,Monate!N107:N118)</f>
        <v>2980.3333333333335</v>
      </c>
      <c r="N118" s="21">
        <f>SUBTOTAL(1,Monate!O107:O118)</f>
        <v>3191.6666666666665</v>
      </c>
      <c r="O118" s="75">
        <f>SUBTOTAL(1,Monate!P107:P118)/10</f>
        <v>2937.041666666667</v>
      </c>
      <c r="P118" s="75">
        <f>SUBTOTAL(1,Monate!Q107:Q118)</f>
        <v>1327.6666666666667</v>
      </c>
      <c r="Q118" s="75">
        <f>SUBTOTAL(1,Monate!R107:R118)</f>
        <v>2980.3333333333335</v>
      </c>
      <c r="R118" s="202" t="str">
        <f>Jahre!R127</f>
        <v>30 GT</v>
      </c>
      <c r="T118"/>
      <c r="U118"/>
      <c r="V118"/>
      <c r="W118"/>
      <c r="X118"/>
      <c r="Y118"/>
      <c r="Z118"/>
      <c r="AA118"/>
      <c r="AB118"/>
      <c r="AC118"/>
      <c r="AD118"/>
      <c r="AE118"/>
      <c r="AF118"/>
      <c r="AG118"/>
      <c r="AH118"/>
    </row>
    <row r="119" spans="1:34" s="200" customFormat="1" ht="12" customHeight="1" x14ac:dyDescent="0.2">
      <c r="A119" s="192">
        <f>Jahre!A128</f>
        <v>43221</v>
      </c>
      <c r="B119" s="50">
        <f>Jahre!B128</f>
        <v>0.61290322580645162</v>
      </c>
      <c r="C119" s="20">
        <f>SUBTOTAL(1,Monate!D108:D119)</f>
        <v>35906.25</v>
      </c>
      <c r="D119" s="21">
        <f>SUBTOTAL(1,Monate!E108:E119)</f>
        <v>305.16666666666669</v>
      </c>
      <c r="E119" s="21">
        <f>SUBTOTAL(1,Monate!F108:F119)</f>
        <v>28871</v>
      </c>
      <c r="F119" s="20">
        <f>SUBTOTAL(1,Monate!G108:G119)</f>
        <v>381.75</v>
      </c>
      <c r="G119" s="20">
        <f>SUBTOTAL(1,Monate!H108:H119)</f>
        <v>239</v>
      </c>
      <c r="H119" s="20">
        <f>SUBTOTAL(1,Monate!I108:I119)</f>
        <v>3109</v>
      </c>
      <c r="I119" s="21">
        <f>SUBTOTAL(1,Monate!J108:J119)</f>
        <v>783.33333333333337</v>
      </c>
      <c r="J119" s="21">
        <f>SUBTOTAL(1,Monate!K108:K119)</f>
        <v>526.58333333333337</v>
      </c>
      <c r="K119" s="21">
        <f>SUBTOTAL(1,Monate!L108:L119)</f>
        <v>1654.8333333333333</v>
      </c>
      <c r="L119" s="21">
        <f>SUBTOTAL(1,Monate!M108:M119)</f>
        <v>35.75</v>
      </c>
      <c r="M119" s="21">
        <f>SUBTOTAL(1,Monate!N108:N119)</f>
        <v>2964.75</v>
      </c>
      <c r="N119" s="21">
        <f>SUBTOTAL(1,Monate!O108:O119)</f>
        <v>3203.75</v>
      </c>
      <c r="O119" s="75">
        <f>SUBTOTAL(1,Monate!P108:P119)/10</f>
        <v>2925.2750000000001</v>
      </c>
      <c r="P119" s="75">
        <f>SUBTOTAL(1,Monate!Q108:Q119)</f>
        <v>1309.9166666666667</v>
      </c>
      <c r="Q119" s="75">
        <f>SUBTOTAL(1,Monate!R108:R119)</f>
        <v>2964.75</v>
      </c>
      <c r="R119" s="202" t="str">
        <f>Jahre!R128</f>
        <v>21 GT | Sanierung Leo-Wohhleb-Brücke 19.-27.5.</v>
      </c>
      <c r="T119"/>
      <c r="U119"/>
      <c r="V119"/>
      <c r="W119"/>
      <c r="X119"/>
      <c r="Y119"/>
      <c r="Z119"/>
      <c r="AA119"/>
      <c r="AB119"/>
      <c r="AC119"/>
      <c r="AD119"/>
      <c r="AE119"/>
      <c r="AF119"/>
      <c r="AG119"/>
      <c r="AH119"/>
    </row>
    <row r="120" spans="1:34" s="200" customFormat="1" ht="12" customHeight="1" x14ac:dyDescent="0.2">
      <c r="A120" s="192">
        <f>Jahre!A129</f>
        <v>43252</v>
      </c>
      <c r="B120" s="50">
        <f>Jahre!B129</f>
        <v>0.7</v>
      </c>
      <c r="C120" s="20">
        <f>SUBTOTAL(1,Monate!D109:D120)</f>
        <v>36001.833333333336</v>
      </c>
      <c r="D120" s="21">
        <f>SUBTOTAL(1,Monate!E109:E120)</f>
        <v>307.08333333333331</v>
      </c>
      <c r="E120" s="21">
        <f>SUBTOTAL(1,Monate!F109:F120)</f>
        <v>28878.5</v>
      </c>
      <c r="F120" s="20">
        <f>SUBTOTAL(1,Monate!G109:G120)</f>
        <v>374.75</v>
      </c>
      <c r="G120" s="20">
        <f>SUBTOTAL(1,Monate!H109:H120)</f>
        <v>268.58333333333331</v>
      </c>
      <c r="H120" s="20">
        <f>SUBTOTAL(1,Monate!I109:I120)</f>
        <v>3155.6666666666665</v>
      </c>
      <c r="I120" s="21">
        <f>SUBTOTAL(1,Monate!J109:J120)</f>
        <v>776.08333333333337</v>
      </c>
      <c r="J120" s="21">
        <f>SUBTOTAL(1,Monate!K109:K120)</f>
        <v>530.91666666666663</v>
      </c>
      <c r="K120" s="21">
        <f>SUBTOTAL(1,Monate!L109:L120)</f>
        <v>1673.75</v>
      </c>
      <c r="L120" s="21">
        <f>SUBTOTAL(1,Monate!M109:M120)</f>
        <v>36.583333333333336</v>
      </c>
      <c r="M120" s="21">
        <f>SUBTOTAL(1,Monate!N109:N120)</f>
        <v>2980.75</v>
      </c>
      <c r="N120" s="21">
        <f>SUBTOTAL(1,Monate!O109:O120)</f>
        <v>3249.3333333333335</v>
      </c>
      <c r="O120" s="75">
        <f>SUBTOTAL(1,Monate!P109:P120)/10</f>
        <v>2925.3249999999998</v>
      </c>
      <c r="P120" s="75">
        <f>SUBTOTAL(1,Monate!Q109:Q120)</f>
        <v>1307</v>
      </c>
      <c r="Q120" s="75">
        <f>SUBTOTAL(1,Monate!R109:R120)</f>
        <v>2980.75</v>
      </c>
      <c r="R120" s="202" t="str">
        <f>Jahre!R129</f>
        <v>30 GT</v>
      </c>
      <c r="T120"/>
      <c r="U120"/>
      <c r="V120"/>
      <c r="W120"/>
      <c r="X120"/>
      <c r="Y120"/>
      <c r="Z120"/>
      <c r="AA120"/>
      <c r="AB120"/>
      <c r="AC120"/>
      <c r="AD120"/>
      <c r="AE120"/>
      <c r="AF120"/>
      <c r="AG120"/>
      <c r="AH120"/>
    </row>
    <row r="121" spans="1:34" s="200" customFormat="1" ht="12" customHeight="1" x14ac:dyDescent="0.2">
      <c r="A121" s="192">
        <f>Jahre!A130</f>
        <v>43282</v>
      </c>
      <c r="B121" s="50">
        <f>Jahre!B130</f>
        <v>0.70967741935483875</v>
      </c>
      <c r="C121" s="20">
        <f>SUBTOTAL(1,Monate!D110:D121)</f>
        <v>36028.833333333336</v>
      </c>
      <c r="D121" s="21">
        <f>SUBTOTAL(1,Monate!E110:E121)</f>
        <v>314.75</v>
      </c>
      <c r="E121" s="21">
        <f>SUBTOTAL(1,Monate!F110:F121)</f>
        <v>28814</v>
      </c>
      <c r="F121" s="20">
        <f>SUBTOTAL(1,Monate!G110:G121)</f>
        <v>373.91666666666669</v>
      </c>
      <c r="G121" s="20">
        <f>SUBTOTAL(1,Monate!H110:H121)</f>
        <v>295.33333333333331</v>
      </c>
      <c r="H121" s="20">
        <f>SUBTOTAL(1,Monate!I110:I121)</f>
        <v>3204.3333333333335</v>
      </c>
      <c r="I121" s="21">
        <f>SUBTOTAL(1,Monate!J110:J121)</f>
        <v>764.75</v>
      </c>
      <c r="J121" s="21">
        <f>SUBTOTAL(1,Monate!K110:K121)</f>
        <v>533.41666666666663</v>
      </c>
      <c r="K121" s="21">
        <f>SUBTOTAL(1,Monate!L110:L121)</f>
        <v>1689.8333333333333</v>
      </c>
      <c r="L121" s="21">
        <f>SUBTOTAL(1,Monate!M110:M121)</f>
        <v>38.666666666666664</v>
      </c>
      <c r="M121" s="21">
        <f>SUBTOTAL(1,Monate!N110:N121)</f>
        <v>2988</v>
      </c>
      <c r="N121" s="21">
        <f>SUBTOTAL(1,Monate!O110:O121)</f>
        <v>3283.3333333333335</v>
      </c>
      <c r="O121" s="75">
        <f>SUBTOTAL(1,Monate!P110:P121)/10</f>
        <v>2918.791666666667</v>
      </c>
      <c r="P121" s="75">
        <f>SUBTOTAL(1,Monate!Q110:Q121)</f>
        <v>1298.1666666666667</v>
      </c>
      <c r="Q121" s="75">
        <f>SUBTOTAL(1,Monate!R110:R121)</f>
        <v>2988</v>
      </c>
      <c r="R121" s="202" t="str">
        <f>Jahre!R130</f>
        <v>31 GT  | ab 1.7.: Maut auf Bundesstraßen (ab 7,5t)</v>
      </c>
      <c r="T121"/>
      <c r="U121"/>
      <c r="V121"/>
      <c r="W121"/>
      <c r="X121"/>
      <c r="Y121"/>
      <c r="Z121"/>
      <c r="AA121"/>
      <c r="AB121"/>
      <c r="AC121"/>
      <c r="AD121"/>
      <c r="AE121"/>
      <c r="AF121"/>
      <c r="AG121"/>
      <c r="AH121"/>
    </row>
    <row r="122" spans="1:34" s="200" customFormat="1" ht="12" customHeight="1" x14ac:dyDescent="0.2">
      <c r="A122" s="192">
        <f>Jahre!A131</f>
        <v>43313</v>
      </c>
      <c r="B122" s="50">
        <f>Jahre!B131</f>
        <v>0.74193548387096775</v>
      </c>
      <c r="C122" s="20">
        <f>SUBTOTAL(1,Monate!D111:D122)</f>
        <v>36066.416666666664</v>
      </c>
      <c r="D122" s="21">
        <f>SUBTOTAL(1,Monate!E111:E122)</f>
        <v>317.75</v>
      </c>
      <c r="E122" s="21">
        <f>SUBTOTAL(1,Monate!F111:F122)</f>
        <v>28778.5</v>
      </c>
      <c r="F122" s="20">
        <f>SUBTOTAL(1,Monate!G111:G122)</f>
        <v>373.91666666666669</v>
      </c>
      <c r="G122" s="20">
        <f>SUBTOTAL(1,Monate!H111:H122)</f>
        <v>324</v>
      </c>
      <c r="H122" s="20">
        <f>SUBTOTAL(1,Monate!I111:I122)</f>
        <v>3252</v>
      </c>
      <c r="I122" s="21">
        <f>SUBTOTAL(1,Monate!J111:J122)</f>
        <v>752.25</v>
      </c>
      <c r="J122" s="21">
        <f>SUBTOTAL(1,Monate!K111:K122)</f>
        <v>532.33333333333337</v>
      </c>
      <c r="K122" s="21">
        <f>SUBTOTAL(1,Monate!L111:L122)</f>
        <v>1698.3333333333333</v>
      </c>
      <c r="L122" s="21">
        <f>SUBTOTAL(1,Monate!M111:M122)</f>
        <v>37.333333333333336</v>
      </c>
      <c r="M122" s="21">
        <f>SUBTOTAL(1,Monate!N111:N122)</f>
        <v>2982.9166666666665</v>
      </c>
      <c r="N122" s="21">
        <f>SUBTOTAL(1,Monate!O111:O122)</f>
        <v>3306.9166666666665</v>
      </c>
      <c r="O122" s="75">
        <f>SUBTOTAL(1,Monate!P111:P122)/10</f>
        <v>2915.2416666666668</v>
      </c>
      <c r="P122" s="75">
        <f>SUBTOTAL(1,Monate!Q111:Q122)</f>
        <v>1284.5833333333333</v>
      </c>
      <c r="Q122" s="75">
        <f>SUBTOTAL(1,Monate!R111:R122)</f>
        <v>2982.9166666666665</v>
      </c>
      <c r="R122" s="202" t="str">
        <f>Jahre!R131</f>
        <v>31 GT</v>
      </c>
      <c r="T122"/>
      <c r="U122"/>
      <c r="V122"/>
      <c r="W122"/>
      <c r="X122"/>
      <c r="Y122"/>
      <c r="Z122"/>
      <c r="AA122"/>
      <c r="AB122"/>
      <c r="AC122"/>
      <c r="AD122"/>
      <c r="AE122"/>
      <c r="AF122"/>
      <c r="AG122"/>
      <c r="AH122"/>
    </row>
    <row r="123" spans="1:34" s="200" customFormat="1" ht="12" customHeight="1" x14ac:dyDescent="0.2">
      <c r="A123" s="192">
        <f>Jahre!A132</f>
        <v>43344</v>
      </c>
      <c r="B123" s="50">
        <f>Jahre!B132</f>
        <v>0.66666666666666663</v>
      </c>
      <c r="C123" s="20">
        <f>SUBTOTAL(1,Monate!D112:D123)</f>
        <v>36119.166666666664</v>
      </c>
      <c r="D123" s="21">
        <f>SUBTOTAL(1,Monate!E112:E123)</f>
        <v>331.5</v>
      </c>
      <c r="E123" s="21">
        <f>SUBTOTAL(1,Monate!F112:F123)</f>
        <v>28779.833333333332</v>
      </c>
      <c r="F123" s="20">
        <f>SUBTOTAL(1,Monate!G112:G123)</f>
        <v>375.66666666666669</v>
      </c>
      <c r="G123" s="20">
        <f>SUBTOTAL(1,Monate!H112:H123)</f>
        <v>352.25</v>
      </c>
      <c r="H123" s="20">
        <f>SUBTOTAL(1,Monate!I112:I123)</f>
        <v>3268.5833333333335</v>
      </c>
      <c r="I123" s="21">
        <f>SUBTOTAL(1,Monate!J112:J123)</f>
        <v>743.08333333333337</v>
      </c>
      <c r="J123" s="21">
        <f>SUBTOTAL(1,Monate!K112:K123)</f>
        <v>528.08333333333337</v>
      </c>
      <c r="K123" s="21">
        <f>SUBTOTAL(1,Monate!L112:L123)</f>
        <v>1702.25</v>
      </c>
      <c r="L123" s="21">
        <f>SUBTOTAL(1,Monate!M112:M123)</f>
        <v>38.083333333333336</v>
      </c>
      <c r="M123" s="21">
        <f>SUBTOTAL(1,Monate!N112:N123)</f>
        <v>2973.4166666666665</v>
      </c>
      <c r="N123" s="20">
        <f>SUBTOTAL(1,Monate!O112:O123)</f>
        <v>3325.6666666666665</v>
      </c>
      <c r="O123" s="75">
        <f>SUBTOTAL(1,Monate!P112:P123)/10</f>
        <v>2915.55</v>
      </c>
      <c r="P123" s="75">
        <f>SUBTOTAL(1,Monate!Q112:Q123)</f>
        <v>1271.1666666666667</v>
      </c>
      <c r="Q123" s="75">
        <f>SUBTOTAL(1,Monate!R112:R123)</f>
        <v>2973.4166666666665</v>
      </c>
      <c r="R123" s="202" t="str">
        <f>Jahre!R132</f>
        <v>30 GT</v>
      </c>
      <c r="T123"/>
      <c r="U123"/>
      <c r="V123"/>
      <c r="W123"/>
      <c r="X123"/>
      <c r="Y123"/>
      <c r="Z123"/>
      <c r="AA123"/>
      <c r="AB123"/>
      <c r="AC123"/>
      <c r="AD123"/>
      <c r="AE123"/>
      <c r="AF123"/>
      <c r="AG123"/>
      <c r="AH123"/>
    </row>
    <row r="124" spans="1:34" s="200" customFormat="1" ht="12" customHeight="1" x14ac:dyDescent="0.2">
      <c r="A124" s="192">
        <f>Jahre!A133</f>
        <v>43374</v>
      </c>
      <c r="B124" s="50">
        <f>Jahre!B133</f>
        <v>0.70967741935483875</v>
      </c>
      <c r="C124" s="20">
        <f>SUBTOTAL(1,Monate!D113:D124)</f>
        <v>36186.833333333336</v>
      </c>
      <c r="D124" s="21">
        <f>SUBTOTAL(1,Monate!E113:E124)</f>
        <v>335.91666666666669</v>
      </c>
      <c r="E124" s="21">
        <f>SUBTOTAL(1,Monate!F113:F124)</f>
        <v>28770.75</v>
      </c>
      <c r="F124" s="20">
        <f>SUBTOTAL(1,Monate!G113:G124)</f>
        <v>376.5</v>
      </c>
      <c r="G124" s="20">
        <f>SUBTOTAL(1,Monate!H113:H124)</f>
        <v>380.25</v>
      </c>
      <c r="H124" s="20">
        <f>SUBTOTAL(1,Monate!I113:I124)</f>
        <v>3285.75</v>
      </c>
      <c r="I124" s="21">
        <f>SUBTOTAL(1,Monate!J113:J124)</f>
        <v>747.75</v>
      </c>
      <c r="J124" s="21">
        <f>SUBTOTAL(1,Monate!K113:K124)</f>
        <v>531.91666666666663</v>
      </c>
      <c r="K124" s="21">
        <f>SUBTOTAL(1,Monate!L113:L124)</f>
        <v>1718.75</v>
      </c>
      <c r="L124" s="21">
        <f>SUBTOTAL(1,Monate!M113:M124)</f>
        <v>39.083333333333336</v>
      </c>
      <c r="M124" s="21">
        <f>SUBTOTAL(1,Monate!N113:N124)</f>
        <v>2998.4166666666665</v>
      </c>
      <c r="N124" s="20">
        <f>SUBTOTAL(1,Monate!O113:O124)</f>
        <v>3378.6666666666665</v>
      </c>
      <c r="O124" s="75">
        <f>SUBTOTAL(1,Monate!P113:P124)/10</f>
        <v>2914.7249999999999</v>
      </c>
      <c r="P124" s="75">
        <f>SUBTOTAL(1,Monate!Q113:Q124)</f>
        <v>1279.6666666666667</v>
      </c>
      <c r="Q124" s="75">
        <f>SUBTOTAL(1,Monate!R113:R124)</f>
        <v>2998.4166666666665</v>
      </c>
      <c r="R124" s="202" t="str">
        <f>Jahre!R133</f>
        <v>31 GT</v>
      </c>
      <c r="T124"/>
      <c r="U124"/>
      <c r="V124"/>
      <c r="W124"/>
      <c r="X124"/>
      <c r="Y124"/>
      <c r="Z124"/>
      <c r="AA124"/>
      <c r="AB124"/>
      <c r="AC124"/>
      <c r="AD124"/>
      <c r="AE124"/>
      <c r="AF124"/>
      <c r="AG124"/>
      <c r="AH124"/>
    </row>
    <row r="125" spans="1:34" s="200" customFormat="1" ht="12" customHeight="1" x14ac:dyDescent="0.2">
      <c r="A125" s="192">
        <f>Jahre!A134</f>
        <v>43405</v>
      </c>
      <c r="B125" s="50">
        <f>Jahre!B134</f>
        <v>0.7</v>
      </c>
      <c r="C125" s="20">
        <f>SUBTOTAL(1,Monate!D114:D125)</f>
        <v>36234.583333333336</v>
      </c>
      <c r="D125" s="21">
        <f>SUBTOTAL(1,Monate!E114:E125)</f>
        <v>337.66666666666669</v>
      </c>
      <c r="E125" s="21">
        <f>SUBTOTAL(1,Monate!F114:F125)</f>
        <v>28811.583333333332</v>
      </c>
      <c r="F125" s="20">
        <f>SUBTOTAL(1,Monate!G114:G125)</f>
        <v>376.91666666666669</v>
      </c>
      <c r="G125" s="20">
        <f>SUBTOTAL(1,Monate!H114:H125)</f>
        <v>380.66666666666669</v>
      </c>
      <c r="H125" s="20">
        <f>SUBTOTAL(1,Monate!I114:I125)</f>
        <v>3289.8333333333335</v>
      </c>
      <c r="I125" s="21">
        <f>SUBTOTAL(1,Monate!J114:J125)</f>
        <v>746</v>
      </c>
      <c r="J125" s="21">
        <f>SUBTOTAL(1,Monate!K114:K125)</f>
        <v>531</v>
      </c>
      <c r="K125" s="21">
        <f>SUBTOTAL(1,Monate!L114:L125)</f>
        <v>1722.25</v>
      </c>
      <c r="L125" s="21">
        <f>SUBTOTAL(1,Monate!M114:M125)</f>
        <v>38.916666666666664</v>
      </c>
      <c r="M125" s="21">
        <f>SUBTOTAL(1,Monate!N114:N125)</f>
        <v>2999.25</v>
      </c>
      <c r="N125" s="20">
        <f>SUBTOTAL(1,Monate!O114:O125)</f>
        <v>3379.9166666666665</v>
      </c>
      <c r="O125" s="75">
        <f>SUBTOTAL(1,Monate!P114:P125)/10</f>
        <v>2918.85</v>
      </c>
      <c r="P125" s="75">
        <f>SUBTOTAL(1,Monate!Q114:Q125)</f>
        <v>1277</v>
      </c>
      <c r="Q125" s="75">
        <f>SUBTOTAL(1,Monate!R114:R125)</f>
        <v>2999.25</v>
      </c>
      <c r="R125" s="202">
        <f>Jahre!R134</f>
        <v>0</v>
      </c>
      <c r="T125"/>
      <c r="U125"/>
      <c r="V125"/>
      <c r="W125"/>
      <c r="X125"/>
      <c r="Y125"/>
      <c r="Z125"/>
      <c r="AA125"/>
      <c r="AB125"/>
      <c r="AC125"/>
      <c r="AD125"/>
      <c r="AE125"/>
      <c r="AF125"/>
      <c r="AG125"/>
      <c r="AH125"/>
    </row>
    <row r="126" spans="1:34" s="200" customFormat="1" ht="12" customHeight="1" thickBot="1" x14ac:dyDescent="0.25">
      <c r="A126" s="193">
        <f>Jahre!A135</f>
        <v>43435</v>
      </c>
      <c r="B126" s="61">
        <f>Jahre!B135</f>
        <v>0.61290322580645162</v>
      </c>
      <c r="C126" s="110">
        <f>Jahre!C135</f>
        <v>0</v>
      </c>
      <c r="D126" s="111">
        <f>Jahre!D135</f>
        <v>0</v>
      </c>
      <c r="E126" s="111">
        <f>Jahre!E135</f>
        <v>0</v>
      </c>
      <c r="F126" s="110">
        <f>Jahre!F135</f>
        <v>0</v>
      </c>
      <c r="G126" s="20">
        <f>SUBTOTAL(1,Monate!H115:H126)</f>
        <v>369.33333333333331</v>
      </c>
      <c r="H126" s="110">
        <f>Jahre!H135</f>
        <v>0</v>
      </c>
      <c r="I126" s="111">
        <f>Jahre!I135</f>
        <v>0</v>
      </c>
      <c r="J126" s="111">
        <f>Jahre!J135</f>
        <v>0</v>
      </c>
      <c r="K126" s="21">
        <f>Jahre!K135</f>
        <v>0</v>
      </c>
      <c r="L126" s="111">
        <f>Jahre!L135</f>
        <v>0</v>
      </c>
      <c r="M126" s="111">
        <f>Jahre!M135</f>
        <v>0</v>
      </c>
      <c r="N126" s="111">
        <f>Jahre!N135</f>
        <v>0</v>
      </c>
      <c r="O126" s="101"/>
      <c r="P126" s="101">
        <f>Jahre!P135</f>
        <v>0</v>
      </c>
      <c r="Q126" s="101">
        <f>Jahre!Q135</f>
        <v>0</v>
      </c>
      <c r="R126" s="204">
        <f>Jahre!R135</f>
        <v>0</v>
      </c>
      <c r="T126"/>
      <c r="U126"/>
      <c r="V126"/>
      <c r="W126"/>
      <c r="X126"/>
      <c r="Y126"/>
      <c r="Z126"/>
      <c r="AA126"/>
      <c r="AB126"/>
      <c r="AC126"/>
      <c r="AD126"/>
      <c r="AE126"/>
      <c r="AF126"/>
      <c r="AG126"/>
      <c r="AH126"/>
    </row>
    <row r="127" spans="1:34" ht="12.75" thickTop="1" x14ac:dyDescent="0.2">
      <c r="B127" s="150"/>
      <c r="Q127" s="150"/>
      <c r="T127"/>
      <c r="U127"/>
      <c r="V127"/>
      <c r="W127"/>
      <c r="X127"/>
      <c r="Y127"/>
      <c r="Z127"/>
      <c r="AA127"/>
      <c r="AB127"/>
      <c r="AC127"/>
      <c r="AD127"/>
      <c r="AE127"/>
      <c r="AF127"/>
      <c r="AG127"/>
      <c r="AH127"/>
    </row>
    <row r="128" spans="1:34" x14ac:dyDescent="0.2">
      <c r="B128" s="150"/>
      <c r="Q128" s="150"/>
      <c r="T128"/>
      <c r="U128"/>
      <c r="V128"/>
      <c r="W128"/>
    </row>
    <row r="129" spans="2:23" x14ac:dyDescent="0.2">
      <c r="B129" s="150"/>
      <c r="Q129" s="150"/>
      <c r="T129"/>
      <c r="U129"/>
      <c r="V129"/>
      <c r="W129"/>
    </row>
    <row r="130" spans="2:23" x14ac:dyDescent="0.2">
      <c r="B130" s="150"/>
      <c r="Q130" s="150"/>
      <c r="T130"/>
      <c r="U130"/>
      <c r="V130"/>
      <c r="W130"/>
    </row>
    <row r="131" spans="2:23" x14ac:dyDescent="0.2">
      <c r="B131" s="150"/>
      <c r="Q131" s="150"/>
      <c r="T131"/>
      <c r="U131"/>
      <c r="V131"/>
      <c r="W131"/>
    </row>
    <row r="132" spans="2:23" x14ac:dyDescent="0.2">
      <c r="B132" s="150"/>
      <c r="Q132" s="150"/>
    </row>
    <row r="133" spans="2:23" x14ac:dyDescent="0.2">
      <c r="Q133" s="150"/>
    </row>
    <row r="134" spans="2:23" x14ac:dyDescent="0.2">
      <c r="Q134" s="150"/>
    </row>
    <row r="135" spans="2:23" x14ac:dyDescent="0.2">
      <c r="Q135" s="150"/>
    </row>
    <row r="136" spans="2:23" x14ac:dyDescent="0.2">
      <c r="Q136" s="150"/>
    </row>
    <row r="137" spans="2:23" x14ac:dyDescent="0.2">
      <c r="Q137" s="150"/>
    </row>
    <row r="138" spans="2:23" x14ac:dyDescent="0.2">
      <c r="Q138" s="150"/>
    </row>
    <row r="139" spans="2:23" x14ac:dyDescent="0.2">
      <c r="Q139" s="150"/>
    </row>
  </sheetData>
  <autoFilter ref="A6:R126"/>
  <mergeCells count="4">
    <mergeCell ref="A2:L2"/>
    <mergeCell ref="A4:N4"/>
    <mergeCell ref="O4:Q4"/>
    <mergeCell ref="R62:R64"/>
  </mergeCells>
  <printOptions horizontalCentered="1" verticalCentered="1"/>
  <pageMargins left="0.23622047244094491" right="0.23622047244094491" top="0.19685039370078741" bottom="0.15748031496062992"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
  <sheetViews>
    <sheetView showGridLines="0" view="pageBreakPreview" zoomScale="70" zoomScaleNormal="100" zoomScaleSheetLayoutView="70" workbookViewId="0">
      <selection activeCell="M12" sqref="M12"/>
    </sheetView>
  </sheetViews>
  <sheetFormatPr baseColWidth="10" defaultRowHeight="12" customHeight="1" x14ac:dyDescent="0.2"/>
  <cols>
    <col min="1" max="1" width="11.42578125" style="1"/>
    <col min="10" max="10" width="8.7109375" customWidth="1"/>
  </cols>
  <sheetData>
    <row r="1" s="1" customFormat="1" ht="12" customHeight="1" x14ac:dyDescent="0.2"/>
  </sheetData>
  <pageMargins left="0.70866141732283472" right="0.70866141732283472" top="0.78740157480314965" bottom="0.78740157480314965" header="0.31496062992125984" footer="0.31496062992125984"/>
  <pageSetup paperSize="9" scale="8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316"/>
  <sheetViews>
    <sheetView topLeftCell="A97" workbookViewId="0">
      <selection activeCell="I117" sqref="I117"/>
    </sheetView>
  </sheetViews>
  <sheetFormatPr baseColWidth="10" defaultRowHeight="12" x14ac:dyDescent="0.2"/>
  <cols>
    <col min="1" max="9" width="11.42578125" style="1"/>
    <col min="10" max="10" width="19.7109375" style="1" bestFit="1" customWidth="1"/>
    <col min="11" max="16384" width="11.42578125" style="1"/>
  </cols>
  <sheetData>
    <row r="3" spans="3:5" x14ac:dyDescent="0.2">
      <c r="C3" s="37" t="s">
        <v>13</v>
      </c>
      <c r="D3" s="1">
        <v>2009</v>
      </c>
      <c r="E3" s="35">
        <v>39814</v>
      </c>
    </row>
    <row r="4" spans="3:5" x14ac:dyDescent="0.2">
      <c r="E4" s="35">
        <v>39819</v>
      </c>
    </row>
    <row r="5" spans="3:5" x14ac:dyDescent="0.2">
      <c r="E5" s="35">
        <v>39913</v>
      </c>
    </row>
    <row r="6" spans="3:5" x14ac:dyDescent="0.2">
      <c r="E6" s="35">
        <v>39916</v>
      </c>
    </row>
    <row r="7" spans="3:5" x14ac:dyDescent="0.2">
      <c r="E7" s="35">
        <v>39934</v>
      </c>
    </row>
    <row r="8" spans="3:5" x14ac:dyDescent="0.2">
      <c r="E8" s="35">
        <v>39954</v>
      </c>
    </row>
    <row r="9" spans="3:5" x14ac:dyDescent="0.2">
      <c r="E9" s="35">
        <v>39965</v>
      </c>
    </row>
    <row r="10" spans="3:5" x14ac:dyDescent="0.2">
      <c r="E10" s="35">
        <v>39975</v>
      </c>
    </row>
    <row r="11" spans="3:5" x14ac:dyDescent="0.2">
      <c r="E11" s="35">
        <v>40172</v>
      </c>
    </row>
    <row r="12" spans="3:5" x14ac:dyDescent="0.2">
      <c r="D12" s="1">
        <v>2010</v>
      </c>
      <c r="E12" s="35">
        <v>40179</v>
      </c>
    </row>
    <row r="13" spans="3:5" x14ac:dyDescent="0.2">
      <c r="E13" s="35">
        <v>40184</v>
      </c>
    </row>
    <row r="14" spans="3:5" x14ac:dyDescent="0.2">
      <c r="E14" s="35">
        <v>40270</v>
      </c>
    </row>
    <row r="15" spans="3:5" x14ac:dyDescent="0.2">
      <c r="E15" s="35">
        <v>40273</v>
      </c>
    </row>
    <row r="16" spans="3:5" x14ac:dyDescent="0.2">
      <c r="E16" s="35">
        <v>40311</v>
      </c>
    </row>
    <row r="17" spans="4:5" x14ac:dyDescent="0.2">
      <c r="E17" s="35">
        <v>40322</v>
      </c>
    </row>
    <row r="18" spans="4:5" x14ac:dyDescent="0.2">
      <c r="E18" s="35">
        <v>40332</v>
      </c>
    </row>
    <row r="19" spans="4:5" x14ac:dyDescent="0.2">
      <c r="E19" s="35">
        <v>40483</v>
      </c>
    </row>
    <row r="20" spans="4:5" x14ac:dyDescent="0.2">
      <c r="D20" s="1">
        <v>2011</v>
      </c>
      <c r="E20" s="35">
        <v>40549</v>
      </c>
    </row>
    <row r="21" spans="4:5" x14ac:dyDescent="0.2">
      <c r="E21" s="35">
        <v>40655</v>
      </c>
    </row>
    <row r="22" spans="4:5" x14ac:dyDescent="0.2">
      <c r="E22" s="35">
        <v>40658</v>
      </c>
    </row>
    <row r="23" spans="4:5" x14ac:dyDescent="0.2">
      <c r="E23" s="35">
        <v>40696</v>
      </c>
    </row>
    <row r="24" spans="4:5" x14ac:dyDescent="0.2">
      <c r="E24" s="35">
        <v>40707</v>
      </c>
    </row>
    <row r="25" spans="4:5" x14ac:dyDescent="0.2">
      <c r="E25" s="35">
        <v>40717</v>
      </c>
    </row>
    <row r="26" spans="4:5" x14ac:dyDescent="0.2">
      <c r="E26" s="35">
        <v>40819</v>
      </c>
    </row>
    <row r="27" spans="4:5" x14ac:dyDescent="0.2">
      <c r="E27" s="35">
        <v>40848</v>
      </c>
    </row>
    <row r="28" spans="4:5" x14ac:dyDescent="0.2">
      <c r="E28" s="35">
        <v>40903</v>
      </c>
    </row>
    <row r="29" spans="4:5" x14ac:dyDescent="0.2">
      <c r="D29" s="1">
        <v>2012</v>
      </c>
      <c r="E29" s="35">
        <v>40914</v>
      </c>
    </row>
    <row r="30" spans="4:5" x14ac:dyDescent="0.2">
      <c r="E30" s="35">
        <v>41005</v>
      </c>
    </row>
    <row r="31" spans="4:5" x14ac:dyDescent="0.2">
      <c r="E31" s="35">
        <v>41008</v>
      </c>
    </row>
    <row r="32" spans="4:5" x14ac:dyDescent="0.2">
      <c r="E32" s="35">
        <v>41030</v>
      </c>
    </row>
    <row r="33" spans="4:5" x14ac:dyDescent="0.2">
      <c r="E33" s="35">
        <v>41046</v>
      </c>
    </row>
    <row r="34" spans="4:5" x14ac:dyDescent="0.2">
      <c r="E34" s="35">
        <v>41057</v>
      </c>
    </row>
    <row r="35" spans="4:5" x14ac:dyDescent="0.2">
      <c r="E35" s="35">
        <v>41067</v>
      </c>
    </row>
    <row r="36" spans="4:5" x14ac:dyDescent="0.2">
      <c r="E36" s="35">
        <v>41185</v>
      </c>
    </row>
    <row r="37" spans="4:5" x14ac:dyDescent="0.2">
      <c r="E37" s="35">
        <v>41214</v>
      </c>
    </row>
    <row r="38" spans="4:5" x14ac:dyDescent="0.2">
      <c r="E38" s="35">
        <v>41268</v>
      </c>
    </row>
    <row r="39" spans="4:5" x14ac:dyDescent="0.2">
      <c r="E39" s="35">
        <v>41269</v>
      </c>
    </row>
    <row r="40" spans="4:5" x14ac:dyDescent="0.2">
      <c r="D40" s="1">
        <v>2013</v>
      </c>
      <c r="E40" s="35">
        <v>41275</v>
      </c>
    </row>
    <row r="41" spans="4:5" x14ac:dyDescent="0.2">
      <c r="E41" s="35">
        <v>41280</v>
      </c>
    </row>
    <row r="42" spans="4:5" x14ac:dyDescent="0.2">
      <c r="E42" s="35">
        <v>41362</v>
      </c>
    </row>
    <row r="43" spans="4:5" x14ac:dyDescent="0.2">
      <c r="E43" s="35">
        <v>41365</v>
      </c>
    </row>
    <row r="44" spans="4:5" x14ac:dyDescent="0.2">
      <c r="E44" s="35">
        <v>41395</v>
      </c>
    </row>
    <row r="45" spans="4:5" x14ac:dyDescent="0.2">
      <c r="E45" s="35">
        <v>41403</v>
      </c>
    </row>
    <row r="46" spans="4:5" x14ac:dyDescent="0.2">
      <c r="E46" s="35">
        <v>41414</v>
      </c>
    </row>
    <row r="47" spans="4:5" x14ac:dyDescent="0.2">
      <c r="E47" s="35">
        <v>41424</v>
      </c>
    </row>
    <row r="48" spans="4:5" x14ac:dyDescent="0.2">
      <c r="E48" s="35">
        <v>41550</v>
      </c>
    </row>
    <row r="49" spans="4:5" x14ac:dyDescent="0.2">
      <c r="E49" s="35">
        <v>41579</v>
      </c>
    </row>
    <row r="50" spans="4:5" x14ac:dyDescent="0.2">
      <c r="E50" s="35">
        <v>41633</v>
      </c>
    </row>
    <row r="51" spans="4:5" x14ac:dyDescent="0.2">
      <c r="E51" s="35">
        <v>41634</v>
      </c>
    </row>
    <row r="52" spans="4:5" x14ac:dyDescent="0.2">
      <c r="D52" s="1">
        <v>2014</v>
      </c>
      <c r="E52" s="35">
        <v>41640</v>
      </c>
    </row>
    <row r="53" spans="4:5" x14ac:dyDescent="0.2">
      <c r="E53" s="35">
        <v>41645</v>
      </c>
    </row>
    <row r="54" spans="4:5" x14ac:dyDescent="0.2">
      <c r="E54" s="35">
        <v>41747</v>
      </c>
    </row>
    <row r="55" spans="4:5" x14ac:dyDescent="0.2">
      <c r="E55" s="35">
        <v>41750</v>
      </c>
    </row>
    <row r="56" spans="4:5" x14ac:dyDescent="0.2">
      <c r="E56" s="35">
        <v>41760</v>
      </c>
    </row>
    <row r="57" spans="4:5" x14ac:dyDescent="0.2">
      <c r="E57" s="35">
        <v>41788</v>
      </c>
    </row>
    <row r="58" spans="4:5" x14ac:dyDescent="0.2">
      <c r="E58" s="35">
        <v>41799</v>
      </c>
    </row>
    <row r="59" spans="4:5" x14ac:dyDescent="0.2">
      <c r="E59" s="35">
        <v>41809</v>
      </c>
    </row>
    <row r="60" spans="4:5" x14ac:dyDescent="0.2">
      <c r="E60" s="35">
        <v>41915</v>
      </c>
    </row>
    <row r="61" spans="4:5" x14ac:dyDescent="0.2">
      <c r="E61" s="35">
        <v>41944</v>
      </c>
    </row>
    <row r="62" spans="4:5" x14ac:dyDescent="0.2">
      <c r="E62" s="35">
        <v>41998</v>
      </c>
    </row>
    <row r="63" spans="4:5" ht="12" customHeight="1" x14ac:dyDescent="0.2">
      <c r="E63" s="35">
        <v>41999</v>
      </c>
    </row>
    <row r="64" spans="4:5" ht="12" customHeight="1" x14ac:dyDescent="0.2">
      <c r="D64" s="1">
        <v>2015</v>
      </c>
      <c r="E64" s="35">
        <v>42005</v>
      </c>
    </row>
    <row r="65" spans="4:5" ht="12" customHeight="1" x14ac:dyDescent="0.2">
      <c r="E65" s="35">
        <v>42010</v>
      </c>
    </row>
    <row r="66" spans="4:5" ht="12" customHeight="1" x14ac:dyDescent="0.2">
      <c r="E66" s="35">
        <v>42097</v>
      </c>
    </row>
    <row r="67" spans="4:5" ht="12" customHeight="1" x14ac:dyDescent="0.2">
      <c r="E67" s="35">
        <v>42100</v>
      </c>
    </row>
    <row r="68" spans="4:5" ht="12" customHeight="1" x14ac:dyDescent="0.2">
      <c r="E68" s="35">
        <v>42125</v>
      </c>
    </row>
    <row r="69" spans="4:5" ht="12" customHeight="1" x14ac:dyDescent="0.2">
      <c r="E69" s="35">
        <v>42138</v>
      </c>
    </row>
    <row r="70" spans="4:5" ht="12" customHeight="1" x14ac:dyDescent="0.2">
      <c r="E70" s="35">
        <v>42149</v>
      </c>
    </row>
    <row r="71" spans="4:5" ht="12" customHeight="1" x14ac:dyDescent="0.2">
      <c r="E71" s="35">
        <v>42159</v>
      </c>
    </row>
    <row r="72" spans="4:5" ht="12" customHeight="1" x14ac:dyDescent="0.2">
      <c r="E72" s="35">
        <v>42280</v>
      </c>
    </row>
    <row r="73" spans="4:5" ht="12" customHeight="1" x14ac:dyDescent="0.2">
      <c r="E73" s="35">
        <v>42363</v>
      </c>
    </row>
    <row r="74" spans="4:5" ht="12" customHeight="1" x14ac:dyDescent="0.2">
      <c r="E74" s="35">
        <v>42364</v>
      </c>
    </row>
    <row r="75" spans="4:5" ht="12" customHeight="1" x14ac:dyDescent="0.2">
      <c r="D75" s="1">
        <v>2016</v>
      </c>
      <c r="E75" s="35">
        <v>42005</v>
      </c>
    </row>
    <row r="76" spans="4:5" ht="12" customHeight="1" x14ac:dyDescent="0.2">
      <c r="E76" s="35">
        <v>42010</v>
      </c>
    </row>
    <row r="77" spans="4:5" ht="12" customHeight="1" x14ac:dyDescent="0.2">
      <c r="E77" s="35">
        <v>42454</v>
      </c>
    </row>
    <row r="78" spans="4:5" ht="12" customHeight="1" x14ac:dyDescent="0.2">
      <c r="E78" s="35">
        <v>42457</v>
      </c>
    </row>
    <row r="79" spans="4:5" ht="12" customHeight="1" x14ac:dyDescent="0.2">
      <c r="E79" s="35">
        <v>42495</v>
      </c>
    </row>
    <row r="80" spans="4:5" ht="12" customHeight="1" x14ac:dyDescent="0.2">
      <c r="E80" s="35">
        <v>42506</v>
      </c>
    </row>
    <row r="81" spans="4:5" ht="12" customHeight="1" x14ac:dyDescent="0.2">
      <c r="E81" s="35">
        <v>42516</v>
      </c>
    </row>
    <row r="82" spans="4:5" ht="12" customHeight="1" x14ac:dyDescent="0.2">
      <c r="E82" s="35">
        <v>42646</v>
      </c>
    </row>
    <row r="83" spans="4:5" ht="12" customHeight="1" x14ac:dyDescent="0.2">
      <c r="E83" s="35">
        <v>42675</v>
      </c>
    </row>
    <row r="84" spans="4:5" ht="12" customHeight="1" x14ac:dyDescent="0.2">
      <c r="E84" s="35">
        <v>42364</v>
      </c>
    </row>
    <row r="85" spans="4:5" ht="12" customHeight="1" x14ac:dyDescent="0.2">
      <c r="D85" s="1">
        <v>2017</v>
      </c>
      <c r="E85" s="35">
        <v>42736</v>
      </c>
    </row>
    <row r="86" spans="4:5" ht="12" customHeight="1" x14ac:dyDescent="0.2">
      <c r="E86" s="35">
        <v>42741</v>
      </c>
    </row>
    <row r="87" spans="4:5" x14ac:dyDescent="0.2">
      <c r="E87" s="35">
        <v>42839</v>
      </c>
    </row>
    <row r="88" spans="4:5" x14ac:dyDescent="0.2">
      <c r="E88" s="35">
        <v>42842</v>
      </c>
    </row>
    <row r="89" spans="4:5" x14ac:dyDescent="0.2">
      <c r="E89" s="35">
        <v>42856</v>
      </c>
    </row>
    <row r="90" spans="4:5" x14ac:dyDescent="0.2">
      <c r="E90" s="35">
        <v>42880</v>
      </c>
    </row>
    <row r="91" spans="4:5" x14ac:dyDescent="0.2">
      <c r="E91" s="35">
        <v>42891</v>
      </c>
    </row>
    <row r="92" spans="4:5" x14ac:dyDescent="0.2">
      <c r="E92" s="35">
        <v>42901</v>
      </c>
    </row>
    <row r="93" spans="4:5" x14ac:dyDescent="0.2">
      <c r="E93" s="35">
        <v>43011</v>
      </c>
    </row>
    <row r="94" spans="4:5" x14ac:dyDescent="0.2">
      <c r="E94" s="35">
        <v>43040</v>
      </c>
    </row>
    <row r="95" spans="4:5" x14ac:dyDescent="0.2">
      <c r="E95" s="35">
        <v>43094</v>
      </c>
    </row>
    <row r="96" spans="4:5" x14ac:dyDescent="0.2">
      <c r="E96" s="35">
        <v>43095</v>
      </c>
    </row>
    <row r="97" spans="4:11" x14ac:dyDescent="0.2">
      <c r="D97" s="1">
        <v>2018</v>
      </c>
      <c r="E97" s="35">
        <v>43101</v>
      </c>
    </row>
    <row r="98" spans="4:11" x14ac:dyDescent="0.2">
      <c r="E98" s="35">
        <v>43189</v>
      </c>
    </row>
    <row r="99" spans="4:11" x14ac:dyDescent="0.2">
      <c r="E99" s="35">
        <v>43192</v>
      </c>
    </row>
    <row r="100" spans="4:11" x14ac:dyDescent="0.2">
      <c r="E100" s="35">
        <v>43221</v>
      </c>
      <c r="J100"/>
      <c r="K100"/>
    </row>
    <row r="101" spans="4:11" x14ac:dyDescent="0.2">
      <c r="E101" s="35">
        <v>43230</v>
      </c>
      <c r="J101"/>
      <c r="K101"/>
    </row>
    <row r="102" spans="4:11" x14ac:dyDescent="0.2">
      <c r="E102" s="35">
        <v>43241</v>
      </c>
      <c r="J102"/>
      <c r="K102"/>
    </row>
    <row r="103" spans="4:11" x14ac:dyDescent="0.2">
      <c r="E103" s="35">
        <v>43251</v>
      </c>
      <c r="J103"/>
      <c r="K103"/>
    </row>
    <row r="104" spans="4:11" x14ac:dyDescent="0.2">
      <c r="E104" s="35">
        <v>43376</v>
      </c>
      <c r="J104"/>
      <c r="K104"/>
    </row>
    <row r="105" spans="4:11" x14ac:dyDescent="0.2">
      <c r="E105" s="35">
        <v>43405</v>
      </c>
      <c r="J105"/>
      <c r="K105"/>
    </row>
    <row r="106" spans="4:11" x14ac:dyDescent="0.2">
      <c r="E106" s="35">
        <v>43459</v>
      </c>
      <c r="J106"/>
      <c r="K106"/>
    </row>
    <row r="107" spans="4:11" x14ac:dyDescent="0.2">
      <c r="E107" s="35">
        <v>43460</v>
      </c>
      <c r="J107"/>
      <c r="K107"/>
    </row>
    <row r="108" spans="4:11" x14ac:dyDescent="0.2">
      <c r="D108" s="1">
        <v>2019</v>
      </c>
      <c r="E108" s="35">
        <v>43466</v>
      </c>
      <c r="J108"/>
      <c r="K108"/>
    </row>
    <row r="109" spans="4:11" x14ac:dyDescent="0.2">
      <c r="E109" s="35">
        <v>43574</v>
      </c>
      <c r="J109"/>
      <c r="K109"/>
    </row>
    <row r="110" spans="4:11" x14ac:dyDescent="0.2">
      <c r="E110" s="35">
        <v>43577</v>
      </c>
      <c r="J110"/>
      <c r="K110"/>
    </row>
    <row r="111" spans="4:11" x14ac:dyDescent="0.2">
      <c r="E111" s="35">
        <v>43586</v>
      </c>
      <c r="J111"/>
      <c r="K111"/>
    </row>
    <row r="112" spans="4:11" x14ac:dyDescent="0.2">
      <c r="E112" s="35">
        <v>43615</v>
      </c>
      <c r="J112"/>
      <c r="K112"/>
    </row>
    <row r="113" spans="5:11" x14ac:dyDescent="0.2">
      <c r="E113" s="35">
        <v>43626</v>
      </c>
      <c r="J113"/>
      <c r="K113"/>
    </row>
    <row r="114" spans="5:11" x14ac:dyDescent="0.2">
      <c r="E114" s="35">
        <v>43636</v>
      </c>
    </row>
    <row r="115" spans="5:11" x14ac:dyDescent="0.2">
      <c r="E115" s="35">
        <v>43741</v>
      </c>
    </row>
    <row r="116" spans="5:11" x14ac:dyDescent="0.2">
      <c r="E116" s="35">
        <v>43770</v>
      </c>
    </row>
    <row r="117" spans="5:11" x14ac:dyDescent="0.2">
      <c r="E117" s="35">
        <v>43824</v>
      </c>
    </row>
    <row r="118" spans="5:11" x14ac:dyDescent="0.2">
      <c r="E118" s="35">
        <v>43825</v>
      </c>
    </row>
    <row r="119" spans="5:11" x14ac:dyDescent="0.2">
      <c r="E119" s="35"/>
    </row>
    <row r="120" spans="5:11" x14ac:dyDescent="0.2">
      <c r="E120" s="35"/>
    </row>
    <row r="121" spans="5:11" x14ac:dyDescent="0.2">
      <c r="E121" s="35"/>
    </row>
    <row r="122" spans="5:11" x14ac:dyDescent="0.2">
      <c r="E122" s="35"/>
    </row>
    <row r="123" spans="5:11" x14ac:dyDescent="0.2">
      <c r="E123" s="35"/>
    </row>
    <row r="124" spans="5:11" x14ac:dyDescent="0.2">
      <c r="E124" s="35"/>
    </row>
    <row r="125" spans="5:11" x14ac:dyDescent="0.2">
      <c r="E125" s="35"/>
    </row>
    <row r="126" spans="5:11" x14ac:dyDescent="0.2">
      <c r="E126" s="35"/>
    </row>
    <row r="127" spans="5:11" x14ac:dyDescent="0.2">
      <c r="E127" s="35"/>
    </row>
    <row r="128" spans="5:11" x14ac:dyDescent="0.2">
      <c r="E128" s="35"/>
    </row>
    <row r="129" spans="5:5" x14ac:dyDescent="0.2">
      <c r="E129" s="35"/>
    </row>
    <row r="130" spans="5:5" x14ac:dyDescent="0.2">
      <c r="E130" s="35"/>
    </row>
    <row r="131" spans="5:5" x14ac:dyDescent="0.2">
      <c r="E131" s="35"/>
    </row>
    <row r="132" spans="5:5" x14ac:dyDescent="0.2">
      <c r="E132" s="35"/>
    </row>
    <row r="133" spans="5:5" x14ac:dyDescent="0.2">
      <c r="E133" s="35"/>
    </row>
    <row r="134" spans="5:5" x14ac:dyDescent="0.2">
      <c r="E134" s="35"/>
    </row>
    <row r="135" spans="5:5" x14ac:dyDescent="0.2">
      <c r="E135" s="35"/>
    </row>
    <row r="136" spans="5:5" x14ac:dyDescent="0.2">
      <c r="E136" s="35"/>
    </row>
    <row r="137" spans="5:5" x14ac:dyDescent="0.2">
      <c r="E137" s="35"/>
    </row>
    <row r="138" spans="5:5" x14ac:dyDescent="0.2">
      <c r="E138" s="35"/>
    </row>
    <row r="139" spans="5:5" x14ac:dyDescent="0.2">
      <c r="E139" s="35"/>
    </row>
    <row r="140" spans="5:5" x14ac:dyDescent="0.2">
      <c r="E140" s="35"/>
    </row>
    <row r="141" spans="5:5" x14ac:dyDescent="0.2">
      <c r="E141" s="35"/>
    </row>
    <row r="142" spans="5:5" x14ac:dyDescent="0.2">
      <c r="E142" s="35"/>
    </row>
    <row r="143" spans="5:5" x14ac:dyDescent="0.2">
      <c r="E143" s="35"/>
    </row>
    <row r="144" spans="5:5" x14ac:dyDescent="0.2">
      <c r="E144" s="35"/>
    </row>
    <row r="145" spans="5:5" x14ac:dyDescent="0.2">
      <c r="E145" s="35"/>
    </row>
    <row r="146" spans="5:5" x14ac:dyDescent="0.2">
      <c r="E146" s="35"/>
    </row>
    <row r="147" spans="5:5" x14ac:dyDescent="0.2">
      <c r="E147" s="35"/>
    </row>
    <row r="148" spans="5:5" x14ac:dyDescent="0.2">
      <c r="E148" s="35"/>
    </row>
    <row r="149" spans="5:5" x14ac:dyDescent="0.2">
      <c r="E149" s="35"/>
    </row>
    <row r="150" spans="5:5" x14ac:dyDescent="0.2">
      <c r="E150" s="35"/>
    </row>
    <row r="151" spans="5:5" x14ac:dyDescent="0.2">
      <c r="E151" s="35"/>
    </row>
    <row r="152" spans="5:5" x14ac:dyDescent="0.2">
      <c r="E152" s="35"/>
    </row>
    <row r="153" spans="5:5" x14ac:dyDescent="0.2">
      <c r="E153" s="35"/>
    </row>
    <row r="154" spans="5:5" x14ac:dyDescent="0.2">
      <c r="E154" s="35"/>
    </row>
    <row r="155" spans="5:5" x14ac:dyDescent="0.2">
      <c r="E155" s="35"/>
    </row>
    <row r="156" spans="5:5" x14ac:dyDescent="0.2">
      <c r="E156" s="35"/>
    </row>
    <row r="157" spans="5:5" x14ac:dyDescent="0.2">
      <c r="E157" s="35"/>
    </row>
    <row r="158" spans="5:5" x14ac:dyDescent="0.2">
      <c r="E158" s="35"/>
    </row>
    <row r="159" spans="5:5" x14ac:dyDescent="0.2">
      <c r="E159" s="35"/>
    </row>
    <row r="160" spans="5:5" x14ac:dyDescent="0.2">
      <c r="E160" s="35"/>
    </row>
    <row r="161" spans="5:5" x14ac:dyDescent="0.2">
      <c r="E161" s="35"/>
    </row>
    <row r="162" spans="5:5" x14ac:dyDescent="0.2">
      <c r="E162" s="35"/>
    </row>
    <row r="163" spans="5:5" x14ac:dyDescent="0.2">
      <c r="E163" s="35"/>
    </row>
    <row r="164" spans="5:5" x14ac:dyDescent="0.2">
      <c r="E164" s="35"/>
    </row>
    <row r="165" spans="5:5" x14ac:dyDescent="0.2">
      <c r="E165" s="35"/>
    </row>
    <row r="166" spans="5:5" x14ac:dyDescent="0.2">
      <c r="E166" s="35"/>
    </row>
    <row r="167" spans="5:5" x14ac:dyDescent="0.2">
      <c r="E167" s="35"/>
    </row>
    <row r="168" spans="5:5" x14ac:dyDescent="0.2">
      <c r="E168" s="35"/>
    </row>
    <row r="169" spans="5:5" x14ac:dyDescent="0.2">
      <c r="E169" s="35"/>
    </row>
    <row r="170" spans="5:5" x14ac:dyDescent="0.2">
      <c r="E170" s="35"/>
    </row>
    <row r="171" spans="5:5" x14ac:dyDescent="0.2">
      <c r="E171" s="35"/>
    </row>
    <row r="172" spans="5:5" x14ac:dyDescent="0.2">
      <c r="E172" s="35"/>
    </row>
    <row r="173" spans="5:5" x14ac:dyDescent="0.2">
      <c r="E173" s="35"/>
    </row>
    <row r="174" spans="5:5" x14ac:dyDescent="0.2">
      <c r="E174" s="35"/>
    </row>
    <row r="175" spans="5:5" x14ac:dyDescent="0.2">
      <c r="E175" s="35"/>
    </row>
    <row r="176" spans="5:5" x14ac:dyDescent="0.2">
      <c r="E176" s="35"/>
    </row>
    <row r="177" spans="5:5" x14ac:dyDescent="0.2">
      <c r="E177" s="35"/>
    </row>
    <row r="178" spans="5:5" x14ac:dyDescent="0.2">
      <c r="E178" s="35"/>
    </row>
    <row r="179" spans="5:5" x14ac:dyDescent="0.2">
      <c r="E179" s="35"/>
    </row>
    <row r="180" spans="5:5" x14ac:dyDescent="0.2">
      <c r="E180" s="35"/>
    </row>
    <row r="181" spans="5:5" x14ac:dyDescent="0.2">
      <c r="E181" s="35"/>
    </row>
    <row r="182" spans="5:5" x14ac:dyDescent="0.2">
      <c r="E182" s="35"/>
    </row>
    <row r="183" spans="5:5" x14ac:dyDescent="0.2">
      <c r="E183" s="35"/>
    </row>
    <row r="184" spans="5:5" x14ac:dyDescent="0.2">
      <c r="E184" s="35"/>
    </row>
    <row r="185" spans="5:5" x14ac:dyDescent="0.2">
      <c r="E185" s="35"/>
    </row>
    <row r="186" spans="5:5" x14ac:dyDescent="0.2">
      <c r="E186" s="35"/>
    </row>
    <row r="187" spans="5:5" x14ac:dyDescent="0.2">
      <c r="E187" s="35"/>
    </row>
    <row r="188" spans="5:5" x14ac:dyDescent="0.2">
      <c r="E188" s="35"/>
    </row>
    <row r="189" spans="5:5" x14ac:dyDescent="0.2">
      <c r="E189" s="35"/>
    </row>
    <row r="190" spans="5:5" x14ac:dyDescent="0.2">
      <c r="E190" s="35"/>
    </row>
    <row r="191" spans="5:5" x14ac:dyDescent="0.2">
      <c r="E191" s="35"/>
    </row>
    <row r="192" spans="5:5" x14ac:dyDescent="0.2">
      <c r="E192" s="35"/>
    </row>
    <row r="193" spans="5:5" x14ac:dyDescent="0.2">
      <c r="E193" s="35"/>
    </row>
    <row r="194" spans="5:5" x14ac:dyDescent="0.2">
      <c r="E194" s="35"/>
    </row>
    <row r="195" spans="5:5" x14ac:dyDescent="0.2">
      <c r="E195" s="35"/>
    </row>
    <row r="196" spans="5:5" x14ac:dyDescent="0.2">
      <c r="E196" s="35"/>
    </row>
    <row r="197" spans="5:5" x14ac:dyDescent="0.2">
      <c r="E197" s="35"/>
    </row>
    <row r="198" spans="5:5" x14ac:dyDescent="0.2">
      <c r="E198" s="35"/>
    </row>
    <row r="199" spans="5:5" x14ac:dyDescent="0.2">
      <c r="E199" s="35"/>
    </row>
    <row r="200" spans="5:5" x14ac:dyDescent="0.2">
      <c r="E200" s="35"/>
    </row>
    <row r="201" spans="5:5" x14ac:dyDescent="0.2">
      <c r="E201" s="35"/>
    </row>
    <row r="202" spans="5:5" x14ac:dyDescent="0.2">
      <c r="E202" s="35"/>
    </row>
    <row r="203" spans="5:5" x14ac:dyDescent="0.2">
      <c r="E203" s="35"/>
    </row>
    <row r="204" spans="5:5" x14ac:dyDescent="0.2">
      <c r="E204" s="35"/>
    </row>
    <row r="205" spans="5:5" x14ac:dyDescent="0.2">
      <c r="E205" s="35"/>
    </row>
    <row r="206" spans="5:5" x14ac:dyDescent="0.2">
      <c r="E206" s="35"/>
    </row>
    <row r="207" spans="5:5" x14ac:dyDescent="0.2">
      <c r="E207" s="35"/>
    </row>
    <row r="208" spans="5:5" x14ac:dyDescent="0.2">
      <c r="E208" s="35"/>
    </row>
    <row r="209" spans="5:5" x14ac:dyDescent="0.2">
      <c r="E209" s="35"/>
    </row>
    <row r="210" spans="5:5" x14ac:dyDescent="0.2">
      <c r="E210" s="35"/>
    </row>
    <row r="211" spans="5:5" x14ac:dyDescent="0.2">
      <c r="E211" s="35"/>
    </row>
    <row r="212" spans="5:5" x14ac:dyDescent="0.2">
      <c r="E212" s="35"/>
    </row>
    <row r="213" spans="5:5" x14ac:dyDescent="0.2">
      <c r="E213" s="35"/>
    </row>
    <row r="214" spans="5:5" x14ac:dyDescent="0.2">
      <c r="E214" s="35"/>
    </row>
    <row r="215" spans="5:5" x14ac:dyDescent="0.2">
      <c r="E215" s="35"/>
    </row>
    <row r="216" spans="5:5" x14ac:dyDescent="0.2">
      <c r="E216" s="35"/>
    </row>
    <row r="217" spans="5:5" x14ac:dyDescent="0.2">
      <c r="E217" s="35"/>
    </row>
    <row r="218" spans="5:5" x14ac:dyDescent="0.2">
      <c r="E218" s="35"/>
    </row>
    <row r="219" spans="5:5" x14ac:dyDescent="0.2">
      <c r="E219" s="35"/>
    </row>
    <row r="220" spans="5:5" x14ac:dyDescent="0.2">
      <c r="E220" s="35"/>
    </row>
    <row r="221" spans="5:5" x14ac:dyDescent="0.2">
      <c r="E221" s="35"/>
    </row>
    <row r="222" spans="5:5" x14ac:dyDescent="0.2">
      <c r="E222" s="35"/>
    </row>
    <row r="223" spans="5:5" x14ac:dyDescent="0.2">
      <c r="E223" s="35"/>
    </row>
    <row r="224" spans="5:5" x14ac:dyDescent="0.2">
      <c r="E224" s="35"/>
    </row>
    <row r="225" spans="5:5" x14ac:dyDescent="0.2">
      <c r="E225" s="35"/>
    </row>
    <row r="226" spans="5:5" x14ac:dyDescent="0.2">
      <c r="E226" s="35"/>
    </row>
    <row r="227" spans="5:5" x14ac:dyDescent="0.2">
      <c r="E227" s="35"/>
    </row>
    <row r="228" spans="5:5" x14ac:dyDescent="0.2">
      <c r="E228" s="35"/>
    </row>
    <row r="229" spans="5:5" x14ac:dyDescent="0.2">
      <c r="E229" s="35"/>
    </row>
    <row r="230" spans="5:5" x14ac:dyDescent="0.2">
      <c r="E230" s="35"/>
    </row>
    <row r="231" spans="5:5" x14ac:dyDescent="0.2">
      <c r="E231" s="35"/>
    </row>
    <row r="232" spans="5:5" x14ac:dyDescent="0.2">
      <c r="E232" s="35"/>
    </row>
    <row r="233" spans="5:5" x14ac:dyDescent="0.2">
      <c r="E233" s="35"/>
    </row>
    <row r="234" spans="5:5" x14ac:dyDescent="0.2">
      <c r="E234" s="35"/>
    </row>
    <row r="235" spans="5:5" x14ac:dyDescent="0.2">
      <c r="E235" s="35"/>
    </row>
    <row r="236" spans="5:5" x14ac:dyDescent="0.2">
      <c r="E236" s="35"/>
    </row>
    <row r="237" spans="5:5" x14ac:dyDescent="0.2">
      <c r="E237" s="35"/>
    </row>
    <row r="238" spans="5:5" x14ac:dyDescent="0.2">
      <c r="E238" s="35"/>
    </row>
    <row r="239" spans="5:5" x14ac:dyDescent="0.2">
      <c r="E239" s="35"/>
    </row>
    <row r="240" spans="5:5" x14ac:dyDescent="0.2">
      <c r="E240" s="35"/>
    </row>
    <row r="241" spans="5:5" x14ac:dyDescent="0.2">
      <c r="E241" s="35"/>
    </row>
    <row r="242" spans="5:5" x14ac:dyDescent="0.2">
      <c r="E242" s="35"/>
    </row>
    <row r="243" spans="5:5" x14ac:dyDescent="0.2">
      <c r="E243" s="35"/>
    </row>
    <row r="244" spans="5:5" x14ac:dyDescent="0.2">
      <c r="E244" s="35"/>
    </row>
    <row r="245" spans="5:5" x14ac:dyDescent="0.2">
      <c r="E245" s="35"/>
    </row>
    <row r="246" spans="5:5" x14ac:dyDescent="0.2">
      <c r="E246" s="35"/>
    </row>
    <row r="247" spans="5:5" x14ac:dyDescent="0.2">
      <c r="E247" s="35"/>
    </row>
    <row r="248" spans="5:5" x14ac:dyDescent="0.2">
      <c r="E248" s="35"/>
    </row>
    <row r="249" spans="5:5" x14ac:dyDescent="0.2">
      <c r="E249" s="35"/>
    </row>
    <row r="250" spans="5:5" x14ac:dyDescent="0.2">
      <c r="E250" s="35"/>
    </row>
    <row r="251" spans="5:5" x14ac:dyDescent="0.2">
      <c r="E251" s="35"/>
    </row>
    <row r="252" spans="5:5" x14ac:dyDescent="0.2">
      <c r="E252" s="35"/>
    </row>
    <row r="253" spans="5:5" x14ac:dyDescent="0.2">
      <c r="E253" s="35"/>
    </row>
    <row r="254" spans="5:5" x14ac:dyDescent="0.2">
      <c r="E254" s="35"/>
    </row>
    <row r="255" spans="5:5" x14ac:dyDescent="0.2">
      <c r="E255" s="35"/>
    </row>
    <row r="256" spans="5:5" x14ac:dyDescent="0.2">
      <c r="E256" s="35"/>
    </row>
    <row r="257" spans="5:5" x14ac:dyDescent="0.2">
      <c r="E257" s="35"/>
    </row>
    <row r="258" spans="5:5" x14ac:dyDescent="0.2">
      <c r="E258" s="35"/>
    </row>
    <row r="259" spans="5:5" x14ac:dyDescent="0.2">
      <c r="E259" s="35"/>
    </row>
    <row r="260" spans="5:5" x14ac:dyDescent="0.2">
      <c r="E260" s="35"/>
    </row>
    <row r="261" spans="5:5" x14ac:dyDescent="0.2">
      <c r="E261" s="35"/>
    </row>
    <row r="262" spans="5:5" x14ac:dyDescent="0.2">
      <c r="E262" s="35"/>
    </row>
    <row r="263" spans="5:5" x14ac:dyDescent="0.2">
      <c r="E263" s="35"/>
    </row>
    <row r="264" spans="5:5" x14ac:dyDescent="0.2">
      <c r="E264" s="35"/>
    </row>
    <row r="265" spans="5:5" x14ac:dyDescent="0.2">
      <c r="E265" s="35"/>
    </row>
    <row r="266" spans="5:5" x14ac:dyDescent="0.2">
      <c r="E266" s="35"/>
    </row>
    <row r="267" spans="5:5" x14ac:dyDescent="0.2">
      <c r="E267" s="35"/>
    </row>
    <row r="268" spans="5:5" x14ac:dyDescent="0.2">
      <c r="E268" s="35"/>
    </row>
    <row r="269" spans="5:5" x14ac:dyDescent="0.2">
      <c r="E269" s="35"/>
    </row>
    <row r="270" spans="5:5" x14ac:dyDescent="0.2">
      <c r="E270" s="35"/>
    </row>
    <row r="271" spans="5:5" x14ac:dyDescent="0.2">
      <c r="E271" s="35"/>
    </row>
    <row r="272" spans="5:5" x14ac:dyDescent="0.2">
      <c r="E272" s="35"/>
    </row>
    <row r="273" spans="5:5" x14ac:dyDescent="0.2">
      <c r="E273" s="35"/>
    </row>
    <row r="274" spans="5:5" x14ac:dyDescent="0.2">
      <c r="E274" s="35"/>
    </row>
    <row r="275" spans="5:5" x14ac:dyDescent="0.2">
      <c r="E275" s="35"/>
    </row>
    <row r="276" spans="5:5" x14ac:dyDescent="0.2">
      <c r="E276" s="35"/>
    </row>
    <row r="277" spans="5:5" x14ac:dyDescent="0.2">
      <c r="E277" s="35"/>
    </row>
    <row r="278" spans="5:5" x14ac:dyDescent="0.2">
      <c r="E278" s="35"/>
    </row>
    <row r="279" spans="5:5" x14ac:dyDescent="0.2">
      <c r="E279" s="35"/>
    </row>
    <row r="280" spans="5:5" x14ac:dyDescent="0.2">
      <c r="E280" s="35"/>
    </row>
    <row r="281" spans="5:5" x14ac:dyDescent="0.2">
      <c r="E281" s="35"/>
    </row>
    <row r="282" spans="5:5" x14ac:dyDescent="0.2">
      <c r="E282" s="35"/>
    </row>
    <row r="283" spans="5:5" x14ac:dyDescent="0.2">
      <c r="E283" s="35"/>
    </row>
    <row r="284" spans="5:5" x14ac:dyDescent="0.2">
      <c r="E284" s="35"/>
    </row>
    <row r="285" spans="5:5" x14ac:dyDescent="0.2">
      <c r="E285" s="35"/>
    </row>
    <row r="286" spans="5:5" x14ac:dyDescent="0.2">
      <c r="E286" s="35"/>
    </row>
    <row r="287" spans="5:5" x14ac:dyDescent="0.2">
      <c r="E287" s="35"/>
    </row>
    <row r="288" spans="5:5" x14ac:dyDescent="0.2">
      <c r="E288" s="35"/>
    </row>
    <row r="289" spans="5:5" x14ac:dyDescent="0.2">
      <c r="E289" s="35"/>
    </row>
    <row r="290" spans="5:5" x14ac:dyDescent="0.2">
      <c r="E290" s="35"/>
    </row>
    <row r="291" spans="5:5" x14ac:dyDescent="0.2">
      <c r="E291" s="35"/>
    </row>
    <row r="292" spans="5:5" x14ac:dyDescent="0.2">
      <c r="E292" s="35"/>
    </row>
    <row r="293" spans="5:5" x14ac:dyDescent="0.2">
      <c r="E293" s="35"/>
    </row>
    <row r="294" spans="5:5" x14ac:dyDescent="0.2">
      <c r="E294" s="35"/>
    </row>
    <row r="295" spans="5:5" x14ac:dyDescent="0.2">
      <c r="E295" s="35"/>
    </row>
    <row r="296" spans="5:5" x14ac:dyDescent="0.2">
      <c r="E296" s="35"/>
    </row>
    <row r="297" spans="5:5" x14ac:dyDescent="0.2">
      <c r="E297" s="35"/>
    </row>
    <row r="298" spans="5:5" x14ac:dyDescent="0.2">
      <c r="E298" s="35"/>
    </row>
    <row r="299" spans="5:5" x14ac:dyDescent="0.2">
      <c r="E299" s="35"/>
    </row>
    <row r="300" spans="5:5" x14ac:dyDescent="0.2">
      <c r="E300" s="35"/>
    </row>
    <row r="301" spans="5:5" x14ac:dyDescent="0.2">
      <c r="E301" s="35"/>
    </row>
    <row r="302" spans="5:5" x14ac:dyDescent="0.2">
      <c r="E302" s="35"/>
    </row>
    <row r="303" spans="5:5" x14ac:dyDescent="0.2">
      <c r="E303" s="35"/>
    </row>
    <row r="304" spans="5:5" x14ac:dyDescent="0.2">
      <c r="E304" s="35"/>
    </row>
    <row r="305" spans="5:5" x14ac:dyDescent="0.2">
      <c r="E305" s="35"/>
    </row>
    <row r="306" spans="5:5" x14ac:dyDescent="0.2">
      <c r="E306" s="35"/>
    </row>
    <row r="307" spans="5:5" x14ac:dyDescent="0.2">
      <c r="E307" s="35"/>
    </row>
    <row r="308" spans="5:5" x14ac:dyDescent="0.2">
      <c r="E308" s="35"/>
    </row>
    <row r="309" spans="5:5" x14ac:dyDescent="0.2">
      <c r="E309" s="35"/>
    </row>
    <row r="310" spans="5:5" x14ac:dyDescent="0.2">
      <c r="E310" s="35"/>
    </row>
    <row r="311" spans="5:5" x14ac:dyDescent="0.2">
      <c r="E311" s="35"/>
    </row>
    <row r="312" spans="5:5" x14ac:dyDescent="0.2">
      <c r="E312" s="35"/>
    </row>
    <row r="313" spans="5:5" x14ac:dyDescent="0.2">
      <c r="E313" s="35"/>
    </row>
    <row r="314" spans="5:5" x14ac:dyDescent="0.2">
      <c r="E314" s="35"/>
    </row>
    <row r="315" spans="5:5" x14ac:dyDescent="0.2">
      <c r="E315" s="35"/>
    </row>
    <row r="316" spans="5:5" x14ac:dyDescent="0.2">
      <c r="E316" s="35"/>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316"/>
  <sheetViews>
    <sheetView workbookViewId="0">
      <selection activeCell="G26" sqref="G26"/>
    </sheetView>
  </sheetViews>
  <sheetFormatPr baseColWidth="10" defaultRowHeight="12" x14ac:dyDescent="0.2"/>
  <cols>
    <col min="10" max="10" width="19.7109375" bestFit="1" customWidth="1"/>
  </cols>
  <sheetData>
    <row r="3" spans="3:5" x14ac:dyDescent="0.2">
      <c r="C3" s="37" t="s">
        <v>13</v>
      </c>
      <c r="D3">
        <v>2009</v>
      </c>
      <c r="E3" s="35">
        <v>39814</v>
      </c>
    </row>
    <row r="4" spans="3:5" x14ac:dyDescent="0.2">
      <c r="E4" s="35">
        <v>39819</v>
      </c>
    </row>
    <row r="5" spans="3:5" x14ac:dyDescent="0.2">
      <c r="E5" s="35">
        <v>39913</v>
      </c>
    </row>
    <row r="6" spans="3:5" x14ac:dyDescent="0.2">
      <c r="E6" s="35">
        <v>39916</v>
      </c>
    </row>
    <row r="7" spans="3:5" x14ac:dyDescent="0.2">
      <c r="E7" s="35">
        <v>39934</v>
      </c>
    </row>
    <row r="8" spans="3:5" x14ac:dyDescent="0.2">
      <c r="E8" s="35">
        <v>39954</v>
      </c>
    </row>
    <row r="9" spans="3:5" x14ac:dyDescent="0.2">
      <c r="E9" s="35">
        <v>39965</v>
      </c>
    </row>
    <row r="10" spans="3:5" x14ac:dyDescent="0.2">
      <c r="E10" s="35">
        <v>39975</v>
      </c>
    </row>
    <row r="11" spans="3:5" x14ac:dyDescent="0.2">
      <c r="E11" s="35">
        <v>40172</v>
      </c>
    </row>
    <row r="12" spans="3:5" x14ac:dyDescent="0.2">
      <c r="D12">
        <v>2010</v>
      </c>
      <c r="E12" s="35">
        <v>40179</v>
      </c>
    </row>
    <row r="13" spans="3:5" x14ac:dyDescent="0.2">
      <c r="E13" s="35">
        <v>40184</v>
      </c>
    </row>
    <row r="14" spans="3:5" x14ac:dyDescent="0.2">
      <c r="E14" s="35">
        <v>40270</v>
      </c>
    </row>
    <row r="15" spans="3:5" x14ac:dyDescent="0.2">
      <c r="E15" s="35">
        <v>40273</v>
      </c>
    </row>
    <row r="16" spans="3:5" x14ac:dyDescent="0.2">
      <c r="E16" s="35">
        <v>40311</v>
      </c>
    </row>
    <row r="17" spans="4:5" x14ac:dyDescent="0.2">
      <c r="E17" s="35">
        <v>40322</v>
      </c>
    </row>
    <row r="18" spans="4:5" x14ac:dyDescent="0.2">
      <c r="E18" s="35">
        <v>40332</v>
      </c>
    </row>
    <row r="19" spans="4:5" x14ac:dyDescent="0.2">
      <c r="E19" s="35">
        <v>40483</v>
      </c>
    </row>
    <row r="20" spans="4:5" x14ac:dyDescent="0.2">
      <c r="D20">
        <v>2011</v>
      </c>
      <c r="E20" s="35">
        <v>40549</v>
      </c>
    </row>
    <row r="21" spans="4:5" x14ac:dyDescent="0.2">
      <c r="E21" s="35">
        <v>40655</v>
      </c>
    </row>
    <row r="22" spans="4:5" x14ac:dyDescent="0.2">
      <c r="E22" s="35">
        <v>40658</v>
      </c>
    </row>
    <row r="23" spans="4:5" x14ac:dyDescent="0.2">
      <c r="E23" s="35">
        <v>40696</v>
      </c>
    </row>
    <row r="24" spans="4:5" x14ac:dyDescent="0.2">
      <c r="E24" s="35">
        <v>40707</v>
      </c>
    </row>
    <row r="25" spans="4:5" x14ac:dyDescent="0.2">
      <c r="E25" s="35">
        <v>40717</v>
      </c>
    </row>
    <row r="26" spans="4:5" x14ac:dyDescent="0.2">
      <c r="E26" s="35">
        <v>40819</v>
      </c>
    </row>
    <row r="27" spans="4:5" x14ac:dyDescent="0.2">
      <c r="E27" s="35">
        <v>40848</v>
      </c>
    </row>
    <row r="28" spans="4:5" x14ac:dyDescent="0.2">
      <c r="E28" s="35">
        <v>40903</v>
      </c>
    </row>
    <row r="29" spans="4:5" x14ac:dyDescent="0.2">
      <c r="D29">
        <v>2012</v>
      </c>
      <c r="E29" s="35">
        <v>40914</v>
      </c>
    </row>
    <row r="30" spans="4:5" x14ac:dyDescent="0.2">
      <c r="E30" s="35">
        <v>41005</v>
      </c>
    </row>
    <row r="31" spans="4:5" x14ac:dyDescent="0.2">
      <c r="E31" s="35">
        <v>41008</v>
      </c>
    </row>
    <row r="32" spans="4:5" x14ac:dyDescent="0.2">
      <c r="E32" s="35">
        <v>41030</v>
      </c>
    </row>
    <row r="33" spans="4:5" x14ac:dyDescent="0.2">
      <c r="E33" s="35">
        <v>41046</v>
      </c>
    </row>
    <row r="34" spans="4:5" x14ac:dyDescent="0.2">
      <c r="E34" s="35">
        <v>41057</v>
      </c>
    </row>
    <row r="35" spans="4:5" x14ac:dyDescent="0.2">
      <c r="E35" s="35">
        <v>41067</v>
      </c>
    </row>
    <row r="36" spans="4:5" x14ac:dyDescent="0.2">
      <c r="E36" s="35">
        <v>41185</v>
      </c>
    </row>
    <row r="37" spans="4:5" x14ac:dyDescent="0.2">
      <c r="E37" s="35">
        <v>41214</v>
      </c>
    </row>
    <row r="38" spans="4:5" x14ac:dyDescent="0.2">
      <c r="E38" s="35">
        <v>41268</v>
      </c>
    </row>
    <row r="39" spans="4:5" x14ac:dyDescent="0.2">
      <c r="E39" s="35">
        <v>41269</v>
      </c>
    </row>
    <row r="40" spans="4:5" x14ac:dyDescent="0.2">
      <c r="D40">
        <v>2013</v>
      </c>
      <c r="E40" s="35">
        <v>41275</v>
      </c>
    </row>
    <row r="41" spans="4:5" x14ac:dyDescent="0.2">
      <c r="E41" s="35">
        <v>41280</v>
      </c>
    </row>
    <row r="42" spans="4:5" x14ac:dyDescent="0.2">
      <c r="E42" s="35">
        <v>41362</v>
      </c>
    </row>
    <row r="43" spans="4:5" x14ac:dyDescent="0.2">
      <c r="E43" s="35">
        <v>41365</v>
      </c>
    </row>
    <row r="44" spans="4:5" x14ac:dyDescent="0.2">
      <c r="E44" s="35">
        <v>41395</v>
      </c>
    </row>
    <row r="45" spans="4:5" x14ac:dyDescent="0.2">
      <c r="E45" s="35">
        <v>41403</v>
      </c>
    </row>
    <row r="46" spans="4:5" x14ac:dyDescent="0.2">
      <c r="E46" s="35">
        <v>41414</v>
      </c>
    </row>
    <row r="47" spans="4:5" x14ac:dyDescent="0.2">
      <c r="E47" s="35">
        <v>41424</v>
      </c>
    </row>
    <row r="48" spans="4:5" x14ac:dyDescent="0.2">
      <c r="E48" s="35">
        <v>41550</v>
      </c>
    </row>
    <row r="49" spans="4:5" x14ac:dyDescent="0.2">
      <c r="E49" s="35">
        <v>41579</v>
      </c>
    </row>
    <row r="50" spans="4:5" x14ac:dyDescent="0.2">
      <c r="E50" s="35">
        <v>41633</v>
      </c>
    </row>
    <row r="51" spans="4:5" x14ac:dyDescent="0.2">
      <c r="E51" s="35">
        <v>41634</v>
      </c>
    </row>
    <row r="52" spans="4:5" x14ac:dyDescent="0.2">
      <c r="D52">
        <v>2014</v>
      </c>
      <c r="E52" s="35">
        <v>41640</v>
      </c>
    </row>
    <row r="53" spans="4:5" x14ac:dyDescent="0.2">
      <c r="E53" s="35">
        <v>41645</v>
      </c>
    </row>
    <row r="54" spans="4:5" x14ac:dyDescent="0.2">
      <c r="E54" s="35">
        <v>41747</v>
      </c>
    </row>
    <row r="55" spans="4:5" x14ac:dyDescent="0.2">
      <c r="E55" s="35">
        <v>41750</v>
      </c>
    </row>
    <row r="56" spans="4:5" x14ac:dyDescent="0.2">
      <c r="E56" s="35">
        <v>41760</v>
      </c>
    </row>
    <row r="57" spans="4:5" x14ac:dyDescent="0.2">
      <c r="E57" s="35">
        <v>41788</v>
      </c>
    </row>
    <row r="58" spans="4:5" x14ac:dyDescent="0.2">
      <c r="E58" s="35">
        <v>41799</v>
      </c>
    </row>
    <row r="59" spans="4:5" x14ac:dyDescent="0.2">
      <c r="E59" s="35">
        <v>41809</v>
      </c>
    </row>
    <row r="60" spans="4:5" x14ac:dyDescent="0.2">
      <c r="E60" s="35">
        <v>41915</v>
      </c>
    </row>
    <row r="61" spans="4:5" x14ac:dyDescent="0.2">
      <c r="E61" s="35">
        <v>41944</v>
      </c>
    </row>
    <row r="62" spans="4:5" x14ac:dyDescent="0.2">
      <c r="E62" s="35">
        <v>41998</v>
      </c>
    </row>
    <row r="63" spans="4:5" ht="12" customHeight="1" x14ac:dyDescent="0.2">
      <c r="E63" s="35">
        <v>41999</v>
      </c>
    </row>
    <row r="64" spans="4:5" ht="12" customHeight="1" x14ac:dyDescent="0.2">
      <c r="D64">
        <v>2015</v>
      </c>
      <c r="E64" s="35">
        <v>42005</v>
      </c>
    </row>
    <row r="65" spans="4:12" ht="12" customHeight="1" x14ac:dyDescent="0.2">
      <c r="E65" s="35">
        <v>42010</v>
      </c>
    </row>
    <row r="66" spans="4:12" ht="12" customHeight="1" x14ac:dyDescent="0.2">
      <c r="E66" s="35">
        <v>42097</v>
      </c>
    </row>
    <row r="67" spans="4:12" ht="12" customHeight="1" x14ac:dyDescent="0.2">
      <c r="E67" s="35">
        <v>42100</v>
      </c>
    </row>
    <row r="68" spans="4:12" ht="12" customHeight="1" x14ac:dyDescent="0.2">
      <c r="E68" s="35">
        <v>42125</v>
      </c>
    </row>
    <row r="69" spans="4:12" ht="12" customHeight="1" x14ac:dyDescent="0.2">
      <c r="E69" s="35">
        <v>42138</v>
      </c>
    </row>
    <row r="70" spans="4:12" ht="12" customHeight="1" x14ac:dyDescent="0.2">
      <c r="E70" s="35">
        <v>42149</v>
      </c>
    </row>
    <row r="71" spans="4:12" ht="12" customHeight="1" x14ac:dyDescent="0.2">
      <c r="E71" s="35">
        <v>42159</v>
      </c>
    </row>
    <row r="72" spans="4:12" ht="12" customHeight="1" x14ac:dyDescent="0.2">
      <c r="E72" s="35">
        <v>42280</v>
      </c>
    </row>
    <row r="73" spans="4:12" ht="12" customHeight="1" x14ac:dyDescent="0.2">
      <c r="E73" s="35">
        <v>42363</v>
      </c>
    </row>
    <row r="74" spans="4:12" s="1" customFormat="1" ht="12" customHeight="1" x14ac:dyDescent="0.2">
      <c r="E74" s="35">
        <v>42364</v>
      </c>
      <c r="I74"/>
      <c r="J74"/>
      <c r="K74"/>
      <c r="L74"/>
    </row>
    <row r="75" spans="4:12" ht="12" customHeight="1" x14ac:dyDescent="0.2">
      <c r="D75">
        <v>2016</v>
      </c>
      <c r="E75" s="35">
        <v>42005</v>
      </c>
    </row>
    <row r="76" spans="4:12" ht="12" customHeight="1" x14ac:dyDescent="0.2">
      <c r="E76" s="35">
        <v>42010</v>
      </c>
    </row>
    <row r="77" spans="4:12" ht="12" customHeight="1" x14ac:dyDescent="0.2">
      <c r="E77" s="35">
        <v>42454</v>
      </c>
    </row>
    <row r="78" spans="4:12" ht="12" customHeight="1" x14ac:dyDescent="0.2">
      <c r="E78" s="35">
        <v>42457</v>
      </c>
    </row>
    <row r="79" spans="4:12" ht="12" customHeight="1" x14ac:dyDescent="0.2">
      <c r="E79" s="35">
        <v>42495</v>
      </c>
    </row>
    <row r="80" spans="4:12" ht="12" customHeight="1" x14ac:dyDescent="0.2">
      <c r="E80" s="35">
        <v>42506</v>
      </c>
    </row>
    <row r="81" spans="4:5" ht="12" customHeight="1" x14ac:dyDescent="0.2">
      <c r="E81" s="35">
        <v>42516</v>
      </c>
    </row>
    <row r="82" spans="4:5" ht="12" customHeight="1" x14ac:dyDescent="0.2">
      <c r="E82" s="35">
        <v>42646</v>
      </c>
    </row>
    <row r="83" spans="4:5" ht="12" customHeight="1" x14ac:dyDescent="0.2">
      <c r="E83" s="35">
        <v>42675</v>
      </c>
    </row>
    <row r="84" spans="4:5" ht="12" customHeight="1" x14ac:dyDescent="0.2">
      <c r="E84" s="35">
        <v>42364</v>
      </c>
    </row>
    <row r="85" spans="4:5" ht="12" customHeight="1" x14ac:dyDescent="0.2">
      <c r="D85">
        <v>2017</v>
      </c>
      <c r="E85" s="35">
        <v>42736</v>
      </c>
    </row>
    <row r="86" spans="4:5" ht="12" customHeight="1" x14ac:dyDescent="0.2">
      <c r="E86" s="35">
        <v>42741</v>
      </c>
    </row>
    <row r="87" spans="4:5" x14ac:dyDescent="0.2">
      <c r="E87" s="35">
        <v>42839</v>
      </c>
    </row>
    <row r="88" spans="4:5" x14ac:dyDescent="0.2">
      <c r="E88" s="35">
        <v>42842</v>
      </c>
    </row>
    <row r="89" spans="4:5" x14ac:dyDescent="0.2">
      <c r="E89" s="35">
        <v>42856</v>
      </c>
    </row>
    <row r="90" spans="4:5" x14ac:dyDescent="0.2">
      <c r="E90" s="35">
        <v>42880</v>
      </c>
    </row>
    <row r="91" spans="4:5" x14ac:dyDescent="0.2">
      <c r="E91" s="35">
        <v>42891</v>
      </c>
    </row>
    <row r="92" spans="4:5" x14ac:dyDescent="0.2">
      <c r="E92" s="35">
        <v>42901</v>
      </c>
    </row>
    <row r="93" spans="4:5" x14ac:dyDescent="0.2">
      <c r="E93" s="35">
        <v>43011</v>
      </c>
    </row>
    <row r="94" spans="4:5" x14ac:dyDescent="0.2">
      <c r="E94" s="35">
        <v>43040</v>
      </c>
    </row>
    <row r="95" spans="4:5" x14ac:dyDescent="0.2">
      <c r="E95" s="35">
        <v>43094</v>
      </c>
    </row>
    <row r="96" spans="4:5" x14ac:dyDescent="0.2">
      <c r="E96" s="35">
        <v>43095</v>
      </c>
    </row>
    <row r="97" spans="4:5" x14ac:dyDescent="0.2">
      <c r="D97">
        <v>2018</v>
      </c>
      <c r="E97" s="35">
        <v>43101</v>
      </c>
    </row>
    <row r="98" spans="4:5" x14ac:dyDescent="0.2">
      <c r="E98" s="35">
        <v>43189</v>
      </c>
    </row>
    <row r="99" spans="4:5" x14ac:dyDescent="0.2">
      <c r="E99" s="35">
        <v>43192</v>
      </c>
    </row>
    <row r="100" spans="4:5" x14ac:dyDescent="0.2">
      <c r="E100" s="35">
        <v>43221</v>
      </c>
    </row>
    <row r="101" spans="4:5" x14ac:dyDescent="0.2">
      <c r="E101" s="35">
        <v>43230</v>
      </c>
    </row>
    <row r="102" spans="4:5" x14ac:dyDescent="0.2">
      <c r="E102" s="35">
        <v>43241</v>
      </c>
    </row>
    <row r="103" spans="4:5" x14ac:dyDescent="0.2">
      <c r="E103" s="35">
        <v>43251</v>
      </c>
    </row>
    <row r="104" spans="4:5" x14ac:dyDescent="0.2">
      <c r="E104" s="35">
        <v>43376</v>
      </c>
    </row>
    <row r="105" spans="4:5" x14ac:dyDescent="0.2">
      <c r="E105" s="35">
        <v>43405</v>
      </c>
    </row>
    <row r="106" spans="4:5" x14ac:dyDescent="0.2">
      <c r="E106" s="35">
        <v>43459</v>
      </c>
    </row>
    <row r="107" spans="4:5" x14ac:dyDescent="0.2">
      <c r="E107" s="35">
        <v>43460</v>
      </c>
    </row>
    <row r="108" spans="4:5" x14ac:dyDescent="0.2">
      <c r="E108" s="35"/>
    </row>
    <row r="109" spans="4:5" x14ac:dyDescent="0.2">
      <c r="E109" s="35"/>
    </row>
    <row r="110" spans="4:5" x14ac:dyDescent="0.2">
      <c r="E110" s="35"/>
    </row>
    <row r="111" spans="4:5" x14ac:dyDescent="0.2">
      <c r="E111" s="35"/>
    </row>
    <row r="112" spans="4:5" x14ac:dyDescent="0.2">
      <c r="E112" s="35"/>
    </row>
    <row r="113" spans="5:5" x14ac:dyDescent="0.2">
      <c r="E113" s="35"/>
    </row>
    <row r="114" spans="5:5" x14ac:dyDescent="0.2">
      <c r="E114" s="35"/>
    </row>
    <row r="115" spans="5:5" x14ac:dyDescent="0.2">
      <c r="E115" s="35"/>
    </row>
    <row r="116" spans="5:5" x14ac:dyDescent="0.2">
      <c r="E116" s="35"/>
    </row>
    <row r="117" spans="5:5" x14ac:dyDescent="0.2">
      <c r="E117" s="35"/>
    </row>
    <row r="118" spans="5:5" x14ac:dyDescent="0.2">
      <c r="E118" s="35"/>
    </row>
    <row r="119" spans="5:5" x14ac:dyDescent="0.2">
      <c r="E119" s="35"/>
    </row>
    <row r="120" spans="5:5" x14ac:dyDescent="0.2">
      <c r="E120" s="35"/>
    </row>
    <row r="121" spans="5:5" x14ac:dyDescent="0.2">
      <c r="E121" s="35"/>
    </row>
    <row r="122" spans="5:5" x14ac:dyDescent="0.2">
      <c r="E122" s="35"/>
    </row>
    <row r="123" spans="5:5" x14ac:dyDescent="0.2">
      <c r="E123" s="35"/>
    </row>
    <row r="124" spans="5:5" x14ac:dyDescent="0.2">
      <c r="E124" s="35"/>
    </row>
    <row r="125" spans="5:5" x14ac:dyDescent="0.2">
      <c r="E125" s="35"/>
    </row>
    <row r="126" spans="5:5" x14ac:dyDescent="0.2">
      <c r="E126" s="35"/>
    </row>
    <row r="127" spans="5:5" x14ac:dyDescent="0.2">
      <c r="E127" s="35"/>
    </row>
    <row r="128" spans="5:5" x14ac:dyDescent="0.2">
      <c r="E128" s="35"/>
    </row>
    <row r="129" spans="5:5" x14ac:dyDescent="0.2">
      <c r="E129" s="35"/>
    </row>
    <row r="130" spans="5:5" x14ac:dyDescent="0.2">
      <c r="E130" s="35"/>
    </row>
    <row r="131" spans="5:5" x14ac:dyDescent="0.2">
      <c r="E131" s="35"/>
    </row>
    <row r="132" spans="5:5" x14ac:dyDescent="0.2">
      <c r="E132" s="35"/>
    </row>
    <row r="133" spans="5:5" x14ac:dyDescent="0.2">
      <c r="E133" s="35"/>
    </row>
    <row r="134" spans="5:5" x14ac:dyDescent="0.2">
      <c r="E134" s="35"/>
    </row>
    <row r="135" spans="5:5" x14ac:dyDescent="0.2">
      <c r="E135" s="35"/>
    </row>
    <row r="136" spans="5:5" x14ac:dyDescent="0.2">
      <c r="E136" s="35"/>
    </row>
    <row r="137" spans="5:5" x14ac:dyDescent="0.2">
      <c r="E137" s="35"/>
    </row>
    <row r="138" spans="5:5" x14ac:dyDescent="0.2">
      <c r="E138" s="35"/>
    </row>
    <row r="139" spans="5:5" x14ac:dyDescent="0.2">
      <c r="E139" s="35"/>
    </row>
    <row r="140" spans="5:5" x14ac:dyDescent="0.2">
      <c r="E140" s="35"/>
    </row>
    <row r="141" spans="5:5" x14ac:dyDescent="0.2">
      <c r="E141" s="35"/>
    </row>
    <row r="142" spans="5:5" x14ac:dyDescent="0.2">
      <c r="E142" s="35"/>
    </row>
    <row r="143" spans="5:5" x14ac:dyDescent="0.2">
      <c r="E143" s="35"/>
    </row>
    <row r="144" spans="5:5" x14ac:dyDescent="0.2">
      <c r="E144" s="35"/>
    </row>
    <row r="145" spans="5:5" x14ac:dyDescent="0.2">
      <c r="E145" s="35"/>
    </row>
    <row r="146" spans="5:5" x14ac:dyDescent="0.2">
      <c r="E146" s="35"/>
    </row>
    <row r="147" spans="5:5" x14ac:dyDescent="0.2">
      <c r="E147" s="35"/>
    </row>
    <row r="148" spans="5:5" x14ac:dyDescent="0.2">
      <c r="E148" s="35"/>
    </row>
    <row r="149" spans="5:5" x14ac:dyDescent="0.2">
      <c r="E149" s="35"/>
    </row>
    <row r="150" spans="5:5" x14ac:dyDescent="0.2">
      <c r="E150" s="35"/>
    </row>
    <row r="151" spans="5:5" x14ac:dyDescent="0.2">
      <c r="E151" s="35"/>
    </row>
    <row r="152" spans="5:5" x14ac:dyDescent="0.2">
      <c r="E152" s="35"/>
    </row>
    <row r="153" spans="5:5" x14ac:dyDescent="0.2">
      <c r="E153" s="35"/>
    </row>
    <row r="154" spans="5:5" x14ac:dyDescent="0.2">
      <c r="E154" s="35"/>
    </row>
    <row r="155" spans="5:5" x14ac:dyDescent="0.2">
      <c r="E155" s="35"/>
    </row>
    <row r="156" spans="5:5" x14ac:dyDescent="0.2">
      <c r="E156" s="35"/>
    </row>
    <row r="157" spans="5:5" x14ac:dyDescent="0.2">
      <c r="E157" s="35"/>
    </row>
    <row r="158" spans="5:5" x14ac:dyDescent="0.2">
      <c r="E158" s="35"/>
    </row>
    <row r="159" spans="5:5" x14ac:dyDescent="0.2">
      <c r="E159" s="35"/>
    </row>
    <row r="160" spans="5:5" x14ac:dyDescent="0.2">
      <c r="E160" s="35"/>
    </row>
    <row r="161" spans="5:5" x14ac:dyDescent="0.2">
      <c r="E161" s="35"/>
    </row>
    <row r="162" spans="5:5" x14ac:dyDescent="0.2">
      <c r="E162" s="35"/>
    </row>
    <row r="163" spans="5:5" x14ac:dyDescent="0.2">
      <c r="E163" s="35"/>
    </row>
    <row r="164" spans="5:5" x14ac:dyDescent="0.2">
      <c r="E164" s="35"/>
    </row>
    <row r="165" spans="5:5" x14ac:dyDescent="0.2">
      <c r="E165" s="35"/>
    </row>
    <row r="166" spans="5:5" x14ac:dyDescent="0.2">
      <c r="E166" s="35"/>
    </row>
    <row r="167" spans="5:5" x14ac:dyDescent="0.2">
      <c r="E167" s="35"/>
    </row>
    <row r="168" spans="5:5" x14ac:dyDescent="0.2">
      <c r="E168" s="35"/>
    </row>
    <row r="169" spans="5:5" x14ac:dyDescent="0.2">
      <c r="E169" s="35"/>
    </row>
    <row r="170" spans="5:5" x14ac:dyDescent="0.2">
      <c r="E170" s="35"/>
    </row>
    <row r="171" spans="5:5" x14ac:dyDescent="0.2">
      <c r="E171" s="35"/>
    </row>
    <row r="172" spans="5:5" x14ac:dyDescent="0.2">
      <c r="E172" s="35"/>
    </row>
    <row r="173" spans="5:5" x14ac:dyDescent="0.2">
      <c r="E173" s="35"/>
    </row>
    <row r="174" spans="5:5" x14ac:dyDescent="0.2">
      <c r="E174" s="35"/>
    </row>
    <row r="175" spans="5:5" x14ac:dyDescent="0.2">
      <c r="E175" s="35"/>
    </row>
    <row r="176" spans="5:5" x14ac:dyDescent="0.2">
      <c r="E176" s="35"/>
    </row>
    <row r="177" spans="5:5" x14ac:dyDescent="0.2">
      <c r="E177" s="35"/>
    </row>
    <row r="178" spans="5:5" x14ac:dyDescent="0.2">
      <c r="E178" s="35"/>
    </row>
    <row r="179" spans="5:5" x14ac:dyDescent="0.2">
      <c r="E179" s="35"/>
    </row>
    <row r="180" spans="5:5" x14ac:dyDescent="0.2">
      <c r="E180" s="35"/>
    </row>
    <row r="181" spans="5:5" x14ac:dyDescent="0.2">
      <c r="E181" s="35"/>
    </row>
    <row r="182" spans="5:5" x14ac:dyDescent="0.2">
      <c r="E182" s="35"/>
    </row>
    <row r="183" spans="5:5" x14ac:dyDescent="0.2">
      <c r="E183" s="35"/>
    </row>
    <row r="184" spans="5:5" x14ac:dyDescent="0.2">
      <c r="E184" s="35"/>
    </row>
    <row r="185" spans="5:5" x14ac:dyDescent="0.2">
      <c r="E185" s="35"/>
    </row>
    <row r="186" spans="5:5" x14ac:dyDescent="0.2">
      <c r="E186" s="35"/>
    </row>
    <row r="187" spans="5:5" x14ac:dyDescent="0.2">
      <c r="E187" s="35"/>
    </row>
    <row r="188" spans="5:5" x14ac:dyDescent="0.2">
      <c r="E188" s="35"/>
    </row>
    <row r="189" spans="5:5" x14ac:dyDescent="0.2">
      <c r="E189" s="35"/>
    </row>
    <row r="190" spans="5:5" x14ac:dyDescent="0.2">
      <c r="E190" s="35"/>
    </row>
    <row r="191" spans="5:5" x14ac:dyDescent="0.2">
      <c r="E191" s="35"/>
    </row>
    <row r="192" spans="5:5" x14ac:dyDescent="0.2">
      <c r="E192" s="35"/>
    </row>
    <row r="193" spans="5:5" x14ac:dyDescent="0.2">
      <c r="E193" s="35"/>
    </row>
    <row r="194" spans="5:5" x14ac:dyDescent="0.2">
      <c r="E194" s="35"/>
    </row>
    <row r="195" spans="5:5" x14ac:dyDescent="0.2">
      <c r="E195" s="35"/>
    </row>
    <row r="196" spans="5:5" x14ac:dyDescent="0.2">
      <c r="E196" s="35"/>
    </row>
    <row r="197" spans="5:5" x14ac:dyDescent="0.2">
      <c r="E197" s="35"/>
    </row>
    <row r="198" spans="5:5" x14ac:dyDescent="0.2">
      <c r="E198" s="35"/>
    </row>
    <row r="199" spans="5:5" x14ac:dyDescent="0.2">
      <c r="E199" s="35"/>
    </row>
    <row r="200" spans="5:5" x14ac:dyDescent="0.2">
      <c r="E200" s="35"/>
    </row>
    <row r="201" spans="5:5" x14ac:dyDescent="0.2">
      <c r="E201" s="35"/>
    </row>
    <row r="202" spans="5:5" x14ac:dyDescent="0.2">
      <c r="E202" s="35"/>
    </row>
    <row r="203" spans="5:5" x14ac:dyDescent="0.2">
      <c r="E203" s="35"/>
    </row>
    <row r="204" spans="5:5" x14ac:dyDescent="0.2">
      <c r="E204" s="35"/>
    </row>
    <row r="205" spans="5:5" x14ac:dyDescent="0.2">
      <c r="E205" s="35"/>
    </row>
    <row r="206" spans="5:5" x14ac:dyDescent="0.2">
      <c r="E206" s="35"/>
    </row>
    <row r="207" spans="5:5" x14ac:dyDescent="0.2">
      <c r="E207" s="35"/>
    </row>
    <row r="208" spans="5:5" x14ac:dyDescent="0.2">
      <c r="E208" s="35"/>
    </row>
    <row r="209" spans="5:5" x14ac:dyDescent="0.2">
      <c r="E209" s="35"/>
    </row>
    <row r="210" spans="5:5" x14ac:dyDescent="0.2">
      <c r="E210" s="35"/>
    </row>
    <row r="211" spans="5:5" x14ac:dyDescent="0.2">
      <c r="E211" s="35"/>
    </row>
    <row r="212" spans="5:5" x14ac:dyDescent="0.2">
      <c r="E212" s="35"/>
    </row>
    <row r="213" spans="5:5" x14ac:dyDescent="0.2">
      <c r="E213" s="35"/>
    </row>
    <row r="214" spans="5:5" x14ac:dyDescent="0.2">
      <c r="E214" s="35"/>
    </row>
    <row r="215" spans="5:5" x14ac:dyDescent="0.2">
      <c r="E215" s="35"/>
    </row>
    <row r="216" spans="5:5" x14ac:dyDescent="0.2">
      <c r="E216" s="35"/>
    </row>
    <row r="217" spans="5:5" x14ac:dyDescent="0.2">
      <c r="E217" s="35"/>
    </row>
    <row r="218" spans="5:5" x14ac:dyDescent="0.2">
      <c r="E218" s="35"/>
    </row>
    <row r="219" spans="5:5" x14ac:dyDescent="0.2">
      <c r="E219" s="35"/>
    </row>
    <row r="220" spans="5:5" x14ac:dyDescent="0.2">
      <c r="E220" s="35"/>
    </row>
    <row r="221" spans="5:5" x14ac:dyDescent="0.2">
      <c r="E221" s="35"/>
    </row>
    <row r="222" spans="5:5" x14ac:dyDescent="0.2">
      <c r="E222" s="35"/>
    </row>
    <row r="223" spans="5:5" x14ac:dyDescent="0.2">
      <c r="E223" s="35"/>
    </row>
    <row r="224" spans="5:5" x14ac:dyDescent="0.2">
      <c r="E224" s="35"/>
    </row>
    <row r="225" spans="5:5" x14ac:dyDescent="0.2">
      <c r="E225" s="35"/>
    </row>
    <row r="226" spans="5:5" x14ac:dyDescent="0.2">
      <c r="E226" s="35"/>
    </row>
    <row r="227" spans="5:5" x14ac:dyDescent="0.2">
      <c r="E227" s="35"/>
    </row>
    <row r="228" spans="5:5" x14ac:dyDescent="0.2">
      <c r="E228" s="35"/>
    </row>
    <row r="229" spans="5:5" x14ac:dyDescent="0.2">
      <c r="E229" s="35"/>
    </row>
    <row r="230" spans="5:5" x14ac:dyDescent="0.2">
      <c r="E230" s="35"/>
    </row>
    <row r="231" spans="5:5" x14ac:dyDescent="0.2">
      <c r="E231" s="35"/>
    </row>
    <row r="232" spans="5:5" x14ac:dyDescent="0.2">
      <c r="E232" s="35"/>
    </row>
    <row r="233" spans="5:5" x14ac:dyDescent="0.2">
      <c r="E233" s="35"/>
    </row>
    <row r="234" spans="5:5" x14ac:dyDescent="0.2">
      <c r="E234" s="35"/>
    </row>
    <row r="235" spans="5:5" x14ac:dyDescent="0.2">
      <c r="E235" s="35"/>
    </row>
    <row r="236" spans="5:5" x14ac:dyDescent="0.2">
      <c r="E236" s="35"/>
    </row>
    <row r="237" spans="5:5" x14ac:dyDescent="0.2">
      <c r="E237" s="35"/>
    </row>
    <row r="238" spans="5:5" x14ac:dyDescent="0.2">
      <c r="E238" s="35"/>
    </row>
    <row r="239" spans="5:5" x14ac:dyDescent="0.2">
      <c r="E239" s="35"/>
    </row>
    <row r="240" spans="5:5" x14ac:dyDescent="0.2">
      <c r="E240" s="35"/>
    </row>
    <row r="241" spans="5:5" x14ac:dyDescent="0.2">
      <c r="E241" s="35"/>
    </row>
    <row r="242" spans="5:5" x14ac:dyDescent="0.2">
      <c r="E242" s="35"/>
    </row>
    <row r="243" spans="5:5" x14ac:dyDescent="0.2">
      <c r="E243" s="35"/>
    </row>
    <row r="244" spans="5:5" x14ac:dyDescent="0.2">
      <c r="E244" s="35"/>
    </row>
    <row r="245" spans="5:5" x14ac:dyDescent="0.2">
      <c r="E245" s="35"/>
    </row>
    <row r="246" spans="5:5" x14ac:dyDescent="0.2">
      <c r="E246" s="35"/>
    </row>
    <row r="247" spans="5:5" x14ac:dyDescent="0.2">
      <c r="E247" s="35"/>
    </row>
    <row r="248" spans="5:5" x14ac:dyDescent="0.2">
      <c r="E248" s="35"/>
    </row>
    <row r="249" spans="5:5" x14ac:dyDescent="0.2">
      <c r="E249" s="35"/>
    </row>
    <row r="250" spans="5:5" x14ac:dyDescent="0.2">
      <c r="E250" s="35"/>
    </row>
    <row r="251" spans="5:5" x14ac:dyDescent="0.2">
      <c r="E251" s="35"/>
    </row>
    <row r="252" spans="5:5" x14ac:dyDescent="0.2">
      <c r="E252" s="35"/>
    </row>
    <row r="253" spans="5:5" x14ac:dyDescent="0.2">
      <c r="E253" s="35"/>
    </row>
    <row r="254" spans="5:5" x14ac:dyDescent="0.2">
      <c r="E254" s="35"/>
    </row>
    <row r="255" spans="5:5" x14ac:dyDescent="0.2">
      <c r="E255" s="35"/>
    </row>
    <row r="256" spans="5:5" x14ac:dyDescent="0.2">
      <c r="E256" s="35"/>
    </row>
    <row r="257" spans="5:5" x14ac:dyDescent="0.2">
      <c r="E257" s="35"/>
    </row>
    <row r="258" spans="5:5" x14ac:dyDescent="0.2">
      <c r="E258" s="35"/>
    </row>
    <row r="259" spans="5:5" x14ac:dyDescent="0.2">
      <c r="E259" s="35"/>
    </row>
    <row r="260" spans="5:5" x14ac:dyDescent="0.2">
      <c r="E260" s="35"/>
    </row>
    <row r="261" spans="5:5" x14ac:dyDescent="0.2">
      <c r="E261" s="35"/>
    </row>
    <row r="262" spans="5:5" x14ac:dyDescent="0.2">
      <c r="E262" s="35"/>
    </row>
    <row r="263" spans="5:5" x14ac:dyDescent="0.2">
      <c r="E263" s="35"/>
    </row>
    <row r="264" spans="5:5" x14ac:dyDescent="0.2">
      <c r="E264" s="35"/>
    </row>
    <row r="265" spans="5:5" x14ac:dyDescent="0.2">
      <c r="E265" s="35"/>
    </row>
    <row r="266" spans="5:5" x14ac:dyDescent="0.2">
      <c r="E266" s="35"/>
    </row>
    <row r="267" spans="5:5" x14ac:dyDescent="0.2">
      <c r="E267" s="35"/>
    </row>
    <row r="268" spans="5:5" x14ac:dyDescent="0.2">
      <c r="E268" s="35"/>
    </row>
    <row r="269" spans="5:5" x14ac:dyDescent="0.2">
      <c r="E269" s="35"/>
    </row>
    <row r="270" spans="5:5" x14ac:dyDescent="0.2">
      <c r="E270" s="35"/>
    </row>
    <row r="271" spans="5:5" x14ac:dyDescent="0.2">
      <c r="E271" s="35"/>
    </row>
    <row r="272" spans="5:5" x14ac:dyDescent="0.2">
      <c r="E272" s="35"/>
    </row>
    <row r="273" spans="5:5" x14ac:dyDescent="0.2">
      <c r="E273" s="35"/>
    </row>
    <row r="274" spans="5:5" x14ac:dyDescent="0.2">
      <c r="E274" s="35"/>
    </row>
    <row r="275" spans="5:5" x14ac:dyDescent="0.2">
      <c r="E275" s="35"/>
    </row>
    <row r="276" spans="5:5" x14ac:dyDescent="0.2">
      <c r="E276" s="35"/>
    </row>
    <row r="277" spans="5:5" x14ac:dyDescent="0.2">
      <c r="E277" s="35"/>
    </row>
    <row r="278" spans="5:5" x14ac:dyDescent="0.2">
      <c r="E278" s="35"/>
    </row>
    <row r="279" spans="5:5" x14ac:dyDescent="0.2">
      <c r="E279" s="35"/>
    </row>
    <row r="280" spans="5:5" x14ac:dyDescent="0.2">
      <c r="E280" s="35"/>
    </row>
    <row r="281" spans="5:5" x14ac:dyDescent="0.2">
      <c r="E281" s="35"/>
    </row>
    <row r="282" spans="5:5" x14ac:dyDescent="0.2">
      <c r="E282" s="35"/>
    </row>
    <row r="283" spans="5:5" x14ac:dyDescent="0.2">
      <c r="E283" s="35"/>
    </row>
    <row r="284" spans="5:5" x14ac:dyDescent="0.2">
      <c r="E284" s="35"/>
    </row>
    <row r="285" spans="5:5" x14ac:dyDescent="0.2">
      <c r="E285" s="35"/>
    </row>
    <row r="286" spans="5:5" x14ac:dyDescent="0.2">
      <c r="E286" s="35"/>
    </row>
    <row r="287" spans="5:5" x14ac:dyDescent="0.2">
      <c r="E287" s="35"/>
    </row>
    <row r="288" spans="5:5" x14ac:dyDescent="0.2">
      <c r="E288" s="35"/>
    </row>
    <row r="289" spans="5:5" x14ac:dyDescent="0.2">
      <c r="E289" s="35"/>
    </row>
    <row r="290" spans="5:5" x14ac:dyDescent="0.2">
      <c r="E290" s="35"/>
    </row>
    <row r="291" spans="5:5" x14ac:dyDescent="0.2">
      <c r="E291" s="35"/>
    </row>
    <row r="292" spans="5:5" x14ac:dyDescent="0.2">
      <c r="E292" s="35"/>
    </row>
    <row r="293" spans="5:5" x14ac:dyDescent="0.2">
      <c r="E293" s="35"/>
    </row>
    <row r="294" spans="5:5" x14ac:dyDescent="0.2">
      <c r="E294" s="35"/>
    </row>
    <row r="295" spans="5:5" x14ac:dyDescent="0.2">
      <c r="E295" s="35"/>
    </row>
    <row r="296" spans="5:5" x14ac:dyDescent="0.2">
      <c r="E296" s="35"/>
    </row>
    <row r="297" spans="5:5" x14ac:dyDescent="0.2">
      <c r="E297" s="35"/>
    </row>
    <row r="298" spans="5:5" x14ac:dyDescent="0.2">
      <c r="E298" s="35"/>
    </row>
    <row r="299" spans="5:5" x14ac:dyDescent="0.2">
      <c r="E299" s="35"/>
    </row>
    <row r="300" spans="5:5" x14ac:dyDescent="0.2">
      <c r="E300" s="35"/>
    </row>
    <row r="301" spans="5:5" x14ac:dyDescent="0.2">
      <c r="E301" s="35"/>
    </row>
    <row r="302" spans="5:5" x14ac:dyDescent="0.2">
      <c r="E302" s="35"/>
    </row>
    <row r="303" spans="5:5" x14ac:dyDescent="0.2">
      <c r="E303" s="35"/>
    </row>
    <row r="304" spans="5:5" x14ac:dyDescent="0.2">
      <c r="E304" s="35"/>
    </row>
    <row r="305" spans="5:5" x14ac:dyDescent="0.2">
      <c r="E305" s="35"/>
    </row>
    <row r="306" spans="5:5" x14ac:dyDescent="0.2">
      <c r="E306" s="35"/>
    </row>
    <row r="307" spans="5:5" x14ac:dyDescent="0.2">
      <c r="E307" s="35"/>
    </row>
    <row r="308" spans="5:5" x14ac:dyDescent="0.2">
      <c r="E308" s="35"/>
    </row>
    <row r="309" spans="5:5" x14ac:dyDescent="0.2">
      <c r="E309" s="35"/>
    </row>
    <row r="310" spans="5:5" x14ac:dyDescent="0.2">
      <c r="E310" s="35"/>
    </row>
    <row r="311" spans="5:5" x14ac:dyDescent="0.2">
      <c r="E311" s="35"/>
    </row>
    <row r="312" spans="5:5" x14ac:dyDescent="0.2">
      <c r="E312" s="35"/>
    </row>
    <row r="313" spans="5:5" x14ac:dyDescent="0.2">
      <c r="E313" s="35"/>
    </row>
    <row r="314" spans="5:5" x14ac:dyDescent="0.2">
      <c r="E314" s="35"/>
    </row>
    <row r="315" spans="5:5" x14ac:dyDescent="0.2">
      <c r="E315" s="35"/>
    </row>
    <row r="316" spans="5:5" x14ac:dyDescent="0.2">
      <c r="E316" s="3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HINWEISE</vt:lpstr>
      <vt:lpstr>Monatsvergleich</vt:lpstr>
      <vt:lpstr>Jahre</vt:lpstr>
      <vt:lpstr>Jahre Schnitt</vt:lpstr>
      <vt:lpstr>Monate</vt:lpstr>
      <vt:lpstr>12_mon_gleitend</vt:lpstr>
      <vt:lpstr>Graph</vt:lpstr>
      <vt:lpstr>FEIERTAGE</vt:lpstr>
      <vt:lpstr>Wochenfeiertage</vt:lpstr>
      <vt:lpstr>ANF_JAHR</vt:lpstr>
      <vt:lpstr>Graph!Druckbereich</vt:lpstr>
      <vt:lpstr>END_JAHR</vt:lpstr>
      <vt:lpstr>END_MON</vt:lpstr>
      <vt:lpstr>FEIERTAGE</vt:lpstr>
      <vt:lpstr>JAHRE</vt:lpstr>
      <vt:lpstr>MATRIX_MON</vt:lpstr>
      <vt:lpstr>WOCHENFEIERTAGE</vt:lpstr>
      <vt:lpstr>ZEITRAUM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Hoellwarth</dc:creator>
  <cp:lastModifiedBy>Kurt Hoellwarth</cp:lastModifiedBy>
  <cp:lastPrinted>2019-01-10T10:13:11Z</cp:lastPrinted>
  <dcterms:created xsi:type="dcterms:W3CDTF">2011-07-08T13:09:54Z</dcterms:created>
  <dcterms:modified xsi:type="dcterms:W3CDTF">2019-01-24T21:41:29Z</dcterms:modified>
</cp:coreProperties>
</file>